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6380" windowHeight="7890" activeTab="0"/>
  </bookViews>
  <sheets>
    <sheet name="Лист1" sheetId="1" r:id="rId1"/>
    <sheet name="Лист2" sheetId="2" r:id="rId2"/>
  </sheets>
  <definedNames>
    <definedName name="_xlnm.Print_Area">'Лист1'!$A$1:$D$10</definedName>
    <definedName name="Z_7BA85150_E044_460E_85E7_F2912665E19A_.wvu.PrintArea" localSheetId="0" hidden="1">'Лист1'!$A$1:$D$10</definedName>
    <definedName name="Z_7BA85150_E044_460E_85E7_F2912665E19A_.wvu.Rows" localSheetId="0" hidden="1">'Лист1'!#REF!,'Лист1'!#REF!,'Лист1'!#REF!,'Лист1'!#REF!,'Лист1'!#REF!,'Лист1'!#REF!,'Лист1'!#REF!,'Лист1'!#REF!,'Лист1'!#REF!,'Лист1'!#REF!,'Лист1'!#REF!,'Лист1'!#REF!,'Лист1'!#REF!,'Лист1'!#REF!,'Лист1'!#REF!</definedName>
    <definedName name="_xlnm.Print_Area" localSheetId="0">'Лист1'!$A$1:$F$248</definedName>
  </definedNames>
  <calcPr fullCalcOnLoad="1" refMode="R1C1"/>
</workbook>
</file>

<file path=xl/sharedStrings.xml><?xml version="1.0" encoding="utf-8"?>
<sst xmlns="http://schemas.openxmlformats.org/spreadsheetml/2006/main" count="665" uniqueCount="287">
  <si>
    <t>муниципального образования</t>
  </si>
  <si>
    <t>"Кузоватовский район"</t>
  </si>
  <si>
    <t>0100</t>
  </si>
  <si>
    <t>0103</t>
  </si>
  <si>
    <t>0104</t>
  </si>
  <si>
    <t>0106</t>
  </si>
  <si>
    <t>0107</t>
  </si>
  <si>
    <t>0111</t>
  </si>
  <si>
    <t>0113</t>
  </si>
  <si>
    <t>0200</t>
  </si>
  <si>
    <t>0203</t>
  </si>
  <si>
    <t>0300</t>
  </si>
  <si>
    <t>0302</t>
  </si>
  <si>
    <t>0304</t>
  </si>
  <si>
    <t>0309</t>
  </si>
  <si>
    <t>0310</t>
  </si>
  <si>
    <t>0400</t>
  </si>
  <si>
    <t>0405</t>
  </si>
  <si>
    <t>0408</t>
  </si>
  <si>
    <t>0409</t>
  </si>
  <si>
    <t>0412</t>
  </si>
  <si>
    <t>0500</t>
  </si>
  <si>
    <t>0501</t>
  </si>
  <si>
    <t>0502</t>
  </si>
  <si>
    <t>0503</t>
  </si>
  <si>
    <t>0505</t>
  </si>
  <si>
    <t>0700</t>
  </si>
  <si>
    <t>0701</t>
  </si>
  <si>
    <t>0702</t>
  </si>
  <si>
    <t>0707</t>
  </si>
  <si>
    <t>0709</t>
  </si>
  <si>
    <t>0800</t>
  </si>
  <si>
    <t>0801</t>
  </si>
  <si>
    <t>0804</t>
  </si>
  <si>
    <t>1000</t>
  </si>
  <si>
    <t>1001</t>
  </si>
  <si>
    <t>1002</t>
  </si>
  <si>
    <t>1003</t>
  </si>
  <si>
    <t>1004</t>
  </si>
  <si>
    <t>1100</t>
  </si>
  <si>
    <t>1102</t>
  </si>
  <si>
    <t>1105</t>
  </si>
  <si>
    <t>1400</t>
  </si>
  <si>
    <t>1401</t>
  </si>
  <si>
    <t>1403</t>
  </si>
  <si>
    <t>ВСЕГО</t>
  </si>
  <si>
    <t>Проведение акции "Помоги собраться в школу"</t>
  </si>
  <si>
    <t>Проведение акции "Новогодний подарок"</t>
  </si>
  <si>
    <t>Учреждения по внешкольной работе с детьми</t>
  </si>
  <si>
    <t>Детские дошкольные учреждения</t>
  </si>
  <si>
    <t>Организация бесплатного питания детей из малообеспеченных семей в общеобразовательных учреждениях</t>
  </si>
  <si>
    <t>Финансовое обеспечение расходных обязательств, связанных с обеспечением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обеспечением дополнительного образования в муниципальных общеобразовательных организациях</t>
  </si>
  <si>
    <t>1006</t>
  </si>
  <si>
    <t>0406</t>
  </si>
  <si>
    <t>Школы - детские сады, школы начальные, неполные и средние</t>
  </si>
  <si>
    <t>Мероприятия патриотической направленности с учащимися образовательных организаций</t>
  </si>
  <si>
    <t>Создание условий для сохранения и укрепления здоровья обучающихся, воспитанников</t>
  </si>
  <si>
    <t>9500088010</t>
  </si>
  <si>
    <t>Создание условий для организации летнего отдыха</t>
  </si>
  <si>
    <t>Финансовое обеспечение расходных обязательств,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</si>
  <si>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Финансовое обеспечение расходных обязательств, связанных с предоставлением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t>
  </si>
  <si>
    <t>9400000000</t>
  </si>
  <si>
    <t>9410000000</t>
  </si>
  <si>
    <t>9500000000</t>
  </si>
  <si>
    <t>9500014200</t>
  </si>
  <si>
    <t>9500071190</t>
  </si>
  <si>
    <t>8В00000000</t>
  </si>
  <si>
    <t>8В00087010</t>
  </si>
  <si>
    <t>9410083020</t>
  </si>
  <si>
    <t>9500014210</t>
  </si>
  <si>
    <t>9500071140</t>
  </si>
  <si>
    <t>9500071150</t>
  </si>
  <si>
    <t>9500071170</t>
  </si>
  <si>
    <t>9500088040</t>
  </si>
  <si>
    <t>9500071180</t>
  </si>
  <si>
    <t>9500071220</t>
  </si>
  <si>
    <t>9500014230</t>
  </si>
  <si>
    <t>2022 год</t>
  </si>
  <si>
    <t>9500014240</t>
  </si>
  <si>
    <t>Обеспечение персонифицированного учета учреждений дополнительного образования детей</t>
  </si>
  <si>
    <t>2023 год</t>
  </si>
  <si>
    <t>Возмещение расходов за питание детей с ОВЗ</t>
  </si>
  <si>
    <t>9410083180</t>
  </si>
  <si>
    <t>94100L3040</t>
  </si>
  <si>
    <t>9410083030</t>
  </si>
  <si>
    <t>9410083040</t>
  </si>
  <si>
    <t>500</t>
  </si>
  <si>
    <t>Муниципальная программа "Патриотическое воспитание граждан муниципального образования "Кузоватовский район" на 2021 - 2025 годы"</t>
  </si>
  <si>
    <t>Подпрограмма "Поддержка семьи, материнства и детства"</t>
  </si>
  <si>
    <t>ВСЕГО:</t>
  </si>
  <si>
    <t/>
  </si>
  <si>
    <t xml:space="preserve"> тыс. руб.</t>
  </si>
  <si>
    <t>Наименование показателя</t>
  </si>
  <si>
    <t>ЦС</t>
  </si>
  <si>
    <t>ВР</t>
  </si>
  <si>
    <t>Мероприятия в рамках непрограммных направлений деятельности</t>
  </si>
  <si>
    <t>1100000000</t>
  </si>
  <si>
    <t>Обеспечение деятельности муниципальных органов Кузоватовского района</t>
  </si>
  <si>
    <t>1100010020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</si>
  <si>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</si>
  <si>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</si>
  <si>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Погашение кредиторской задолженности по обеспечению деятельности муниципальных органов Кузоватовского района</t>
  </si>
  <si>
    <t>1100080220</t>
  </si>
  <si>
    <t>Глава местной администрации (исполнительно-распорядительного органа муниципального образования)</t>
  </si>
  <si>
    <t>1100010010</t>
  </si>
  <si>
    <t>Закупка товаров, работ и услуг для обеспечения государственных (муниципальных) нужд</t>
  </si>
  <si>
    <t>200</t>
  </si>
  <si>
    <t>Иные бюджетные ассигнования</t>
  </si>
  <si>
    <t>800</t>
  </si>
  <si>
    <t>Дотация бюджетам муниципальных районов и городских округов на поддержку мер по обеспечению сбалансированности местных бюджетов</t>
  </si>
  <si>
    <t>1100072110</t>
  </si>
  <si>
    <t>Муниципальная программа "Управление муниципальными финансами муниципального образования "Кузоватовский район" на 2020 – 2024 годы"</t>
  </si>
  <si>
    <t>8Л00000000</t>
  </si>
  <si>
    <t>Иные межбюджетные трансферты на исполнение переданных полномочий в соответствии с заключенными соглашениями</t>
  </si>
  <si>
    <t>8Л00010220</t>
  </si>
  <si>
    <t>Межбюджетные трансферты</t>
  </si>
  <si>
    <t>Осуществление отдельных полномочий по составлению (изменению) списков кандидатов в присяжные заседатели федеральных судов общей юрисдикции в Российской Федерации</t>
  </si>
  <si>
    <t>1100051200</t>
  </si>
  <si>
    <t>Обеспечение выполнения функций финансового управления администрации муниципального образования «Кузоватовский район»</t>
  </si>
  <si>
    <t>8Л00010020</t>
  </si>
  <si>
    <t>Формирование резервных средств в бюджете муниципального образования " Кузоватовский район" в соответствии с требованиями</t>
  </si>
  <si>
    <t>8Л00020010</t>
  </si>
  <si>
    <t>Реализация государственной политики в области приватизации и управления государственной и муниципальной собственностью</t>
  </si>
  <si>
    <t>1100010030</t>
  </si>
  <si>
    <t>Учреждения по обеспечению хозяйственного обслуживания</t>
  </si>
  <si>
    <t>1100010050</t>
  </si>
  <si>
    <t>Финансовое обеспечение расходных обязательств, связанных с организацией и обеспечением деятельности муниципальных комиссий по делам несовершеннолетних и защите их прав в Ульяновской области</t>
  </si>
  <si>
    <t>1100071010</t>
  </si>
  <si>
    <t>1100071020</t>
  </si>
  <si>
    <t>Финансовое обеспечение расходных обязательств, связанных с проведением на территории Ульяновской области публичных мероприятий</t>
  </si>
  <si>
    <t>1100071030</t>
  </si>
  <si>
    <t>Финансовое обеспечение расходных обязательств, связанных с хранением, комплектованием, учётом и использованием архивных документов, относящихся к государственной собственности Ульяновской области и находящихся на территориях муниципальных районов и городских округов Ульяновской области</t>
  </si>
  <si>
    <t>1100071320</t>
  </si>
  <si>
    <t>Погашение кредиторской задолженности</t>
  </si>
  <si>
    <t>1100080270</t>
  </si>
  <si>
    <t>Предоставление субсидий бюджетным, автономным учреждениям и иным некоммерческим организациям</t>
  </si>
  <si>
    <t>600</t>
  </si>
  <si>
    <t>Муниципальная программа Кузоватовского района "Развитие информационного общества, использование информационных и коммуникационных технологий в муниципальном образовании "Кузоватовский район"</t>
  </si>
  <si>
    <t>8800000000</t>
  </si>
  <si>
    <t>Техническое обеспечение в целях реализации мероприятий административной реформы</t>
  </si>
  <si>
    <t>8800084410</t>
  </si>
  <si>
    <t>8Л00071310</t>
  </si>
  <si>
    <t>Подпрограмма "Поддержка ветеранов, инвалидов и граждан старшего поколения"</t>
  </si>
  <si>
    <t>9430000000</t>
  </si>
  <si>
    <t>Обеспечение деятельности Совета ветеранов муниципального образования "Кузоватовский район"</t>
  </si>
  <si>
    <t>9430083110</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</si>
  <si>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</si>
  <si>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1100059300</t>
  </si>
  <si>
    <t>Учреждения в сфере гражданской защиты и пожарной безопасности</t>
  </si>
  <si>
    <t>1100010130</t>
  </si>
  <si>
    <t>Мероприятия по предупреждению и ликвидации последствий чрезвычайных ситуаций и стихийных бедствий</t>
  </si>
  <si>
    <t>1100010140</t>
  </si>
  <si>
    <t>Муниципальная программа "Профилактика правонарушений в сфере общественного порядка, незаконного оборота и потребления наркотических средств и психотропных веществ на 2021-2025 годы"</t>
  </si>
  <si>
    <t>8Н00000000</t>
  </si>
  <si>
    <t>Приобретение баннеров (плакатов) профилактической направленности в сфере общественной безопасности и противодействия экстремизму и терроризму</t>
  </si>
  <si>
    <t>8Н00090010</t>
  </si>
  <si>
    <t>Проведение мероприятий по выявлению и уничтожению незаконных посевов и очагов дикорастущих наркосодержащих растений</t>
  </si>
  <si>
    <t>8Н00090020</t>
  </si>
  <si>
    <t>Приобретение тестов экспресс-анализа на наркотики</t>
  </si>
  <si>
    <t>8Н00090030</t>
  </si>
  <si>
    <t>1100071100</t>
  </si>
  <si>
    <t>11000S0050</t>
  </si>
  <si>
    <t>Муниципальная программа Кузоватовского района "Развитие транспортной системы муниципального образования "Кузоватовский район" на 2019-2024 годы</t>
  </si>
  <si>
    <t>9300000000</t>
  </si>
  <si>
    <t>Капитальный ремонт автомобильных дорог общего пользования</t>
  </si>
  <si>
    <t>9300080010</t>
  </si>
  <si>
    <t>Содержание автомобильных дорог общего пользования</t>
  </si>
  <si>
    <t>9300080030</t>
  </si>
  <si>
    <t>93000S0604</t>
  </si>
  <si>
    <t>Ремонт многоквартирных домов</t>
  </si>
  <si>
    <t>1100010100</t>
  </si>
  <si>
    <t>11000S0070</t>
  </si>
  <si>
    <t>Финансовое обеспечение расходного обязательства, связанного с установлением нормативов потребления населением твёрдого топлива</t>
  </si>
  <si>
    <t>1100071110</t>
  </si>
  <si>
    <t>Капитальные вложения в объекты государственной (муниципальной) собственности</t>
  </si>
  <si>
    <t>400</t>
  </si>
  <si>
    <t>Муниципальная программа водоснабжения муниципального образования "Кузоватовский район" на 2019-2024 годы</t>
  </si>
  <si>
    <t>8A00000000</t>
  </si>
  <si>
    <t>Муниципальная программа "Охрана окружающей среды и восстановление природных ресурсов на территории муниципального района "Кузоватовский район" на 2020-2024 годы"</t>
  </si>
  <si>
    <t>8200000000</t>
  </si>
  <si>
    <t>Социальное обеспечение и иные выплаты населению</t>
  </si>
  <si>
    <t>300</t>
  </si>
  <si>
    <t>9500053030</t>
  </si>
  <si>
    <t>9500071160</t>
  </si>
  <si>
    <t>9500071200</t>
  </si>
  <si>
    <t>1100014230</t>
  </si>
  <si>
    <t>110A155196</t>
  </si>
  <si>
    <t>Создание условий по поддержке талантливых детей и молодёжи</t>
  </si>
  <si>
    <t>9500088020</t>
  </si>
  <si>
    <t>9200000000</t>
  </si>
  <si>
    <t>Проведение мероприятий в сфере молодёжной политики</t>
  </si>
  <si>
    <t>9200085010</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</si>
  <si>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</si>
  <si>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9500014520</t>
  </si>
  <si>
    <t>Учреждения культуры и мероприятия в сфере культуры и кинематографии</t>
  </si>
  <si>
    <t>1100014400</t>
  </si>
  <si>
    <t>Учреждения культуры и мероприятия в сфере культуры и кинематографии, за счет иных межбюджетных трансфертов, передаваемых из бюджета Кузоватовского городского поселения</t>
  </si>
  <si>
    <t>1100014410</t>
  </si>
  <si>
    <t>Библиотеки</t>
  </si>
  <si>
    <t>1100014420</t>
  </si>
  <si>
    <t>Подпрограмма "Адресная поддержка населения"</t>
  </si>
  <si>
    <t>9420000000</t>
  </si>
  <si>
    <t>Предоставление мер социальной поддержки работникам культуры</t>
  </si>
  <si>
    <t>9420083090</t>
  </si>
  <si>
    <t>Муниципальная программа "Развитие и сохранение культуры в муниципальном образовании "Кузоватовский район" на 2018-2022 годы"</t>
  </si>
  <si>
    <t>9700000000</t>
  </si>
  <si>
    <t>97000S0830</t>
  </si>
  <si>
    <t>1100014520</t>
  </si>
  <si>
    <t>Доплаты к пенсиям муниципальных служащих</t>
  </si>
  <si>
    <t>9430083100</t>
  </si>
  <si>
    <t>Программа"Обеспечение жильём молодых семей" муниципального образования "Кузоватовский район" на 2021-2025 годы"</t>
  </si>
  <si>
    <t>8Ж00000000</t>
  </si>
  <si>
    <t>Реализация мероприятий по обеспечению жильем молодых семей</t>
  </si>
  <si>
    <t>8Ж000L4970</t>
  </si>
  <si>
    <t>Предоставление мер социальной поддержки беременным женщинам</t>
  </si>
  <si>
    <t>9410083010</t>
  </si>
  <si>
    <t>Проведение прочих социально-значимых мероприятий</t>
  </si>
  <si>
    <t>9410083050</t>
  </si>
  <si>
    <t>Поддержка семей, желающих иметь детей (на обследование для процедуры ЭКО)</t>
  </si>
  <si>
    <t>9410083160</t>
  </si>
  <si>
    <t>Подведение итогов акции "Роди патриота в День России"</t>
  </si>
  <si>
    <t>9410083170</t>
  </si>
  <si>
    <t>Организация подвоза женщин на маммографическое обследование</t>
  </si>
  <si>
    <t>9410083190</t>
  </si>
  <si>
    <t>Оказание адресной поддержки гражданам находящимся в трудной жизненной ситуации</t>
  </si>
  <si>
    <t>9420083060</t>
  </si>
  <si>
    <t>Обеспечение выплат почётным гражданам Кузоватовского района</t>
  </si>
  <si>
    <t>9430083120</t>
  </si>
  <si>
    <t>Проведение праздничных мероприятий в День Победы</t>
  </si>
  <si>
    <t>9430083130</t>
  </si>
  <si>
    <t>9500071230</t>
  </si>
  <si>
    <t>Кадровая политика в сфере образования</t>
  </si>
  <si>
    <t>9500088050</t>
  </si>
  <si>
    <t>9700071230</t>
  </si>
  <si>
    <t>1100071040</t>
  </si>
  <si>
    <t>1100071050</t>
  </si>
  <si>
    <t>1100071330</t>
  </si>
  <si>
    <t>Финансовое обеспечение расходных обязательств, связанных с опекой и попечительством в отношении несовершеннолетних</t>
  </si>
  <si>
    <t>1100071060</t>
  </si>
  <si>
    <t>9100000000</t>
  </si>
  <si>
    <t>Проведение и участие в спортивно-массовых мероприятиях</t>
  </si>
  <si>
    <t>9100089010</t>
  </si>
  <si>
    <t>Совершенствование системы распределения и перераспределения финансовых ресурсов между муниципальным районом и бюджетами городского и сельских поселений</t>
  </si>
  <si>
    <t>8Л00010200</t>
  </si>
  <si>
    <t>Финансовое обеспечение расходных обязательств, связанных с осуществлением ежемесячной денежной выплаты на обеспечение проезда детей-сирот и детей, оставшихся без попечения родителей, обучающихся в муниципальных организациях, на городском, пригородном, в сельской местности на внутрирайонном транспорте(кроме такси), а также проезда один раз в год к месту жительства и обратно к месту обучения</t>
  </si>
  <si>
    <t>11000S0150</t>
  </si>
  <si>
    <t>Софинансирование расходных обязательств, связанных с реализацией мероприятий, направленных на приобретение контейнеров(бункеров) для сбора твёрдых коммунальных отходов</t>
  </si>
  <si>
    <t>82000S0080</t>
  </si>
  <si>
    <t xml:space="preserve">Распределение бюджетных ассигнований бюджета муниципального образования «Кузоватовский район» Ульяновской области по  целевым статьям  (муниципальных программ Кузоватовского района и непрограммным направлениям деятельности), группам видов расходов  классификации расходов бюджетов Российской Федерации на 2022 год и на плановый период 2023-2024 годов </t>
  </si>
  <si>
    <t>2024 год</t>
  </si>
  <si>
    <t>Муниципальная программа "Развитие и модернизация образования в муниципальном образовании "Кузоватовский район" Ульяновской области на 2022-2024 годы"</t>
  </si>
  <si>
    <t xml:space="preserve">Муниципальная программа "Развитие физической культуры и спорта в муниципальном образовании "Кузоватовский район" </t>
  </si>
  <si>
    <t>Софинансирование расходных обязательств, связанных с подготовкой проектной документации, строительством и модернизацией объектов наружного освещения</t>
  </si>
  <si>
    <t>Софинансирование обеспечения затрат на реализацию мероприятий, связанных с выполнением работ по обустройству мест (площадок) накопления (в том числе раздельного накопления) твёрдых коммунальных отходов</t>
  </si>
  <si>
    <t>1100074310</t>
  </si>
  <si>
    <t>Финансовое обеспечение расходных обязательств, связанных с приобретением автомобилей для осуществления выездов в семьи в целях защиты прав и интересов детей</t>
  </si>
  <si>
    <t>Софинасирования расходных обязательств направленных на поддержку отрасли культуры на 2022 год (Оснащение оборудованием муниципальных образовательных организаций, реализующих дополнительные общеобразовательные программы
в сфере искусств для детей)</t>
  </si>
  <si>
    <t>8A000L6350</t>
  </si>
  <si>
    <t>Софинансирование расходных обязательств, связанных с реализацией проектов комплексного развития сельских территорий ведомственного проекта «Современный облик сельских территорий» (водоснабжение)</t>
  </si>
  <si>
    <t>Муниципальная программа Кузоватовского района "Развитие молодежной политики в Кузоватовском районе"</t>
  </si>
  <si>
    <t>Муниципальная программа Кузоватовского района "Забота" на 2022-2024 годы</t>
  </si>
  <si>
    <t>Финансовое обеспечение расходных обязательств,  на осуществление переданных органам местного самоуправления государственных полномочий Ульяновской области по организации и обеспечению оздоровления детей и обеспечению отдыха детей, обучающихся в общеобразовательных организациях, в том числе детей, находящихся 
в трудной жизненной ситуации, и детей из многодетных семей, в лагерях, организованных образовательными организациями, осуществляющими организацию отдыха и оздоровления обучающихся в каникулярное время (с дневным пребыванием), детских лагерях труда и отдыха</t>
  </si>
  <si>
    <t>Финансовое обеспечение расходных обязательств, связанных с осуществлением ежемесячной выплаты на содержание ребёнка в семье опекуна (попечителя) и приёмной семье, а также с осуществлением выплаты вознаграждения, причитающегося приёмному родителю</t>
  </si>
  <si>
    <t>Финансовое обеспечение расходных обязательств, связанных с организацией мероприятий при осу-ществлении деятельности по обращению с животными без владельцев</t>
  </si>
  <si>
    <t>Финансовое обеспечение на компенсацию родителям или иным законным представителям обучающихся затрат, связанных с обеспечением получения начального общего, основного общего или среднего общего образования в форме семейного образования на территории Ульяновской области</t>
  </si>
  <si>
    <t>Софинансирования расходных обязательств, связанных с благоустройством родников
в Ульяновской области, используемых населением в качестве источников питьевого водоснабжения</t>
  </si>
  <si>
    <t xml:space="preserve">Софинансирование расходных обязательств, возникающих в связи с ремонтом дворовых территорий многоквартирных домов и социальных объектов, проездов к дворовым территориям многоквартирных домов и социальным объектам населённых пунктов, подготовкой проектной документации, строительством, реконструкцией, капитальным ремонтом, ремонтом и содержанием (установкой дорожных знаков и нанесением горизонтальной разметки) автомобильных дорог общего пользования местного значения, мостов и иных искусственных дорожных сооружений на них, в том числе проектированием и строительством (реконструкцией) автомобильных дорог общего пользования местного значения с твёрдым покрытием до сельских населённых пунктов, не имеющих круглогодичной связи с сетью автомобильных дорог общего пользования 
</t>
  </si>
  <si>
    <t>Софинасирование расходных обязательств, возникающих в связи с обеспечением бесплатным питанием обучающихся по образовательным программам начального общего образования в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</si>
  <si>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</si>
  <si>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Финансовое обеспечение расходных обязательств,  на осуществление переданных органам местного самоуправления государственных полномочий Ульяновской области по осуществлению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 имеющим учёную степень и замещающим (занимающим)
в указанных общеобразовательных организациях штатные должности, предусмотренные квалификационными справочниками 
или профессиональными стандартами</t>
  </si>
  <si>
    <t xml:space="preserve">Финансовое обеспечение расходных обязательств, на осуществление переданных органам местного самоуправления государственных полномочий Ульяновской области по осуществлению обучающимся 10-х (11-х) и 11-х (12-х) классов муниципальных общеобразовательных 
организаций ежемесячных денежных выплат </t>
  </si>
  <si>
    <t>Финансовое обеспечение расходных обязательств, связанных с предоставлением родителям (законным представителям) детей, посещающих муниципальные и частные образовательные организации, реализующие образовательную программу дошкольного образования, компенсации части внесённой в соответствующие образовательные организации родительской платы за присмотр и уход за детьми</t>
  </si>
  <si>
    <t xml:space="preserve">Финансовое обеспечение расходных обязательств, связанных с реализацией Закона Ульяновской области от 2 октября 2020 года № 103-ЗО 
«О правовом регулировании отдельных вопросов статуса молодых специалистов в Ульяновской области»
</t>
  </si>
  <si>
    <t xml:space="preserve">Реализация государственной программы Ульяновской области "Развитие культуры, туризма и сохранение культурного наследия в Ульяновской области" </t>
  </si>
  <si>
    <t>Приложение 6</t>
  </si>
  <si>
    <t>9300080040</t>
  </si>
  <si>
    <t>Расходы по организации регулярных перевозок пассажиров и багажа автомобильным транспортом по регулируемым тарифам по муниципальным маршрутам</t>
  </si>
  <si>
    <t>к решению Совета депутатов</t>
  </si>
  <si>
    <t>Муниципальная программа Кузоватовского района "Укрепление единства российской нации, этнокультурное развитие народов России, содействие развитию институтов гражданского общества и поддержка социально ориентированных некоммерческих организаций и добровольческой (волонтерской) деятельности на территории муниципального образования "Кузоватовский район" Ульяновской области на 2021-2024 годы</t>
  </si>
  <si>
    <t>Мероприятия, направленные на укрепление гражданского общества</t>
  </si>
  <si>
    <t>8500000000</t>
  </si>
  <si>
    <t>8500084010</t>
  </si>
  <si>
    <t>8800084010</t>
  </si>
  <si>
    <t>Финансовое обеспечение расходного обязательства, связанного с определением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t>
  </si>
  <si>
    <t>Финансовое обеспечение расходных обязательств, на осуществление переданных органам местного самоуправления государственных полномочий Ульяновской области по организации и обеспечению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</si>
  <si>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t>Финансовое обеспечение расходных обязательств  на осуществление переданных органам местного самоуправления государственных полномочий
Ульяновской области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деятельность в сфере культуры или архивного дела</t>
  </si>
  <si>
    <t>от    23.12.2021г.              № 41/63</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</si>
</sst>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0000"/>
    <numFmt numFmtId="174" formatCode="0.000"/>
    <numFmt numFmtId="175" formatCode="#,##0.00000"/>
    <numFmt numFmtId="176" formatCode="?"/>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
  </numFmts>
  <fonts count="50">
    <font>
      <sz val="10"/>
      <name val="Arial"/>
      <family val="2"/>
    </font>
    <font>
      <sz val="11"/>
      <color indexed="8"/>
      <name val="Calibri"/>
      <family val="2"/>
    </font>
    <font>
      <b/>
      <sz val="11"/>
      <color indexed="8"/>
      <name val="Calibri"/>
      <family val="2"/>
    </font>
    <font>
      <sz val="12"/>
      <name val="PT Astra Serif"/>
      <family val="1"/>
    </font>
    <font>
      <sz val="11"/>
      <color indexed="9"/>
      <name val="Calibri"/>
      <family val="2"/>
    </font>
    <font>
      <sz val="10"/>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PT Astra Serif"/>
      <family val="1"/>
    </font>
    <font>
      <sz val="10"/>
      <color indexed="8"/>
      <name val="PT Astra Serif"/>
      <family val="1"/>
    </font>
    <font>
      <b/>
      <sz val="12"/>
      <color indexed="8"/>
      <name val="PT Astra Serif"/>
      <family val="1"/>
    </font>
    <font>
      <sz val="11"/>
      <color theme="1"/>
      <name val="Calibri"/>
      <family val="2"/>
    </font>
    <font>
      <sz val="11"/>
      <color theme="0"/>
      <name val="Calibri"/>
      <family val="2"/>
    </font>
    <font>
      <sz val="10"/>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PT Astra Serif"/>
      <family val="1"/>
    </font>
    <font>
      <sz val="10"/>
      <color theme="1"/>
      <name val="PT Astra Serif"/>
      <family val="1"/>
    </font>
    <font>
      <b/>
      <sz val="12"/>
      <color theme="1"/>
      <name val="PT Astra Serif"/>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hair"/>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 fillId="0" borderId="0">
      <alignment/>
      <protection/>
    </xf>
    <xf numFmtId="49" fontId="28" fillId="0" borderId="1">
      <alignment horizontal="center" vertical="top" shrinkToFit="1"/>
      <protection/>
    </xf>
    <xf numFmtId="0" fontId="29" fillId="0" borderId="1">
      <alignment vertical="top" wrapTex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30" fillId="26" borderId="2" applyNumberFormat="0" applyAlignment="0" applyProtection="0"/>
    <xf numFmtId="0" fontId="31" fillId="27" borderId="3" applyNumberFormat="0" applyAlignment="0" applyProtection="0"/>
    <xf numFmtId="0" fontId="32" fillId="27" borderId="2" applyNumberFormat="0" applyAlignment="0" applyProtection="0"/>
    <xf numFmtId="0" fontId="33" fillId="0" borderId="0" applyNumberFormat="0" applyFill="0" applyBorder="0" applyAlignment="0" applyProtection="0"/>
    <xf numFmtId="170" fontId="0" fillId="0" borderId="0" applyFill="0" applyBorder="0" applyAlignment="0" applyProtection="0"/>
    <xf numFmtId="168" fontId="0" fillId="0" borderId="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0" borderId="7" applyNumberFormat="0" applyFill="0" applyAlignment="0" applyProtection="0"/>
    <xf numFmtId="0" fontId="38" fillId="28" borderId="8"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9" applyNumberFormat="0" applyFont="0" applyAlignment="0" applyProtection="0"/>
    <xf numFmtId="9" fontId="0" fillId="0" borderId="0" applyFill="0" applyBorder="0" applyAlignment="0" applyProtection="0"/>
    <xf numFmtId="0" fontId="44" fillId="0" borderId="10" applyNumberFormat="0" applyFill="0" applyAlignment="0" applyProtection="0"/>
    <xf numFmtId="0" fontId="45"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46" fillId="32" borderId="0" applyNumberFormat="0" applyBorder="0" applyAlignment="0" applyProtection="0"/>
  </cellStyleXfs>
  <cellXfs count="51">
    <xf numFmtId="0" fontId="0" fillId="0" borderId="0" xfId="0" applyAlignment="1">
      <alignment/>
    </xf>
    <xf numFmtId="0" fontId="1" fillId="0" borderId="0" xfId="33">
      <alignment/>
      <protection/>
    </xf>
    <xf numFmtId="49" fontId="1" fillId="0" borderId="0" xfId="33" applyNumberFormat="1" applyAlignment="1">
      <alignment horizontal="center"/>
      <protection/>
    </xf>
    <xf numFmtId="49" fontId="2" fillId="0" borderId="0" xfId="33" applyNumberFormat="1" applyFont="1" applyAlignment="1">
      <alignment horizontal="center"/>
      <protection/>
    </xf>
    <xf numFmtId="0" fontId="2" fillId="0" borderId="0" xfId="33" applyFont="1">
      <alignment/>
      <protection/>
    </xf>
    <xf numFmtId="0" fontId="47" fillId="0" borderId="0" xfId="33" applyFont="1" applyAlignment="1">
      <alignment vertical="top" wrapText="1"/>
      <protection/>
    </xf>
    <xf numFmtId="49" fontId="47" fillId="33" borderId="0" xfId="33" applyNumberFormat="1" applyFont="1" applyFill="1" applyAlignment="1">
      <alignment horizontal="center" vertical="top"/>
      <protection/>
    </xf>
    <xf numFmtId="49" fontId="47" fillId="33" borderId="0" xfId="33" applyNumberFormat="1" applyFont="1" applyFill="1" applyAlignment="1">
      <alignment horizontal="left" vertical="top"/>
      <protection/>
    </xf>
    <xf numFmtId="0" fontId="47" fillId="33" borderId="0" xfId="33" applyFont="1" applyFill="1">
      <alignment/>
      <protection/>
    </xf>
    <xf numFmtId="0" fontId="47" fillId="0" borderId="0" xfId="33" applyFont="1">
      <alignment/>
      <protection/>
    </xf>
    <xf numFmtId="49" fontId="47" fillId="33" borderId="0" xfId="33" applyNumberFormat="1" applyFont="1" applyFill="1" applyAlignment="1">
      <alignment vertical="top"/>
      <protection/>
    </xf>
    <xf numFmtId="0" fontId="48" fillId="33" borderId="0" xfId="0" applyFont="1" applyFill="1" applyAlignment="1">
      <alignment vertical="top"/>
    </xf>
    <xf numFmtId="49" fontId="47" fillId="0" borderId="0" xfId="33" applyNumberFormat="1" applyFont="1" applyAlignment="1">
      <alignment horizontal="center" vertical="top" wrapText="1"/>
      <protection/>
    </xf>
    <xf numFmtId="0" fontId="47" fillId="33" borderId="0" xfId="33" applyNumberFormat="1" applyFont="1" applyFill="1" applyAlignment="1">
      <alignment horizontal="right" vertical="top"/>
      <protection/>
    </xf>
    <xf numFmtId="0" fontId="47" fillId="34" borderId="0" xfId="0" applyFont="1" applyFill="1" applyAlignment="1">
      <alignment/>
    </xf>
    <xf numFmtId="0" fontId="47" fillId="0" borderId="0" xfId="0" applyFont="1" applyAlignment="1">
      <alignment/>
    </xf>
    <xf numFmtId="0" fontId="47" fillId="33" borderId="0" xfId="0" applyFont="1" applyFill="1" applyAlignment="1">
      <alignment/>
    </xf>
    <xf numFmtId="0" fontId="47" fillId="0" borderId="0" xfId="33" applyFont="1" applyFill="1">
      <alignment/>
      <protection/>
    </xf>
    <xf numFmtId="0" fontId="47" fillId="34" borderId="0" xfId="33" applyFont="1" applyFill="1">
      <alignment/>
      <protection/>
    </xf>
    <xf numFmtId="0" fontId="47" fillId="33" borderId="0" xfId="33" applyFont="1" applyFill="1" applyAlignment="1">
      <alignment horizontal="right" vertical="top"/>
      <protection/>
    </xf>
    <xf numFmtId="49" fontId="3" fillId="0" borderId="11" xfId="0" applyNumberFormat="1" applyFont="1" applyBorder="1" applyAlignment="1" applyProtection="1">
      <alignment horizontal="left" vertical="top" wrapText="1"/>
      <protection/>
    </xf>
    <xf numFmtId="49" fontId="3" fillId="0" borderId="12" xfId="0" applyNumberFormat="1" applyFont="1" applyBorder="1" applyAlignment="1" applyProtection="1">
      <alignment horizontal="left" vertical="top" wrapText="1"/>
      <protection/>
    </xf>
    <xf numFmtId="49" fontId="3" fillId="0" borderId="12" xfId="0" applyNumberFormat="1" applyFont="1" applyBorder="1" applyAlignment="1" applyProtection="1">
      <alignment horizontal="center" vertical="top" wrapText="1"/>
      <protection/>
    </xf>
    <xf numFmtId="49" fontId="3" fillId="0" borderId="11" xfId="0" applyNumberFormat="1" applyFont="1" applyBorder="1" applyAlignment="1" applyProtection="1">
      <alignment horizontal="center" vertical="top" wrapText="1"/>
      <protection/>
    </xf>
    <xf numFmtId="176" fontId="3" fillId="0" borderId="11" xfId="0" applyNumberFormat="1" applyFont="1" applyBorder="1" applyAlignment="1" applyProtection="1">
      <alignment horizontal="left" vertical="top" wrapText="1"/>
      <protection/>
    </xf>
    <xf numFmtId="49" fontId="47" fillId="0" borderId="11" xfId="33" applyNumberFormat="1" applyFont="1" applyBorder="1" applyAlignment="1">
      <alignment horizontal="center" vertical="top" wrapText="1"/>
      <protection/>
    </xf>
    <xf numFmtId="49" fontId="47" fillId="33" borderId="11" xfId="33" applyNumberFormat="1" applyFont="1" applyFill="1" applyBorder="1" applyAlignment="1">
      <alignment horizontal="center" vertical="top"/>
      <protection/>
    </xf>
    <xf numFmtId="0" fontId="47" fillId="33" borderId="11" xfId="33" applyNumberFormat="1" applyFont="1" applyFill="1" applyBorder="1" applyAlignment="1">
      <alignment horizontal="center" vertical="top"/>
      <protection/>
    </xf>
    <xf numFmtId="49" fontId="3" fillId="0" borderId="11" xfId="0" applyNumberFormat="1" applyFont="1" applyBorder="1" applyAlignment="1" applyProtection="1">
      <alignment horizontal="left"/>
      <protection/>
    </xf>
    <xf numFmtId="49" fontId="3" fillId="0" borderId="11" xfId="0" applyNumberFormat="1" applyFont="1" applyBorder="1" applyAlignment="1" applyProtection="1">
      <alignment horizontal="center"/>
      <protection/>
    </xf>
    <xf numFmtId="0" fontId="3" fillId="0" borderId="11" xfId="0" applyNumberFormat="1" applyFont="1" applyBorder="1" applyAlignment="1" applyProtection="1">
      <alignment horizontal="right" vertical="top" wrapText="1"/>
      <protection/>
    </xf>
    <xf numFmtId="0" fontId="3" fillId="0" borderId="12" xfId="0" applyNumberFormat="1" applyFont="1" applyBorder="1" applyAlignment="1" applyProtection="1">
      <alignment horizontal="right" vertical="top" wrapText="1"/>
      <protection/>
    </xf>
    <xf numFmtId="49" fontId="47" fillId="33" borderId="11" xfId="0" applyNumberFormat="1" applyFont="1" applyFill="1" applyBorder="1" applyAlignment="1" applyProtection="1">
      <alignment horizontal="left" vertical="top" wrapText="1"/>
      <protection/>
    </xf>
    <xf numFmtId="49" fontId="3" fillId="0" borderId="13" xfId="0" applyNumberFormat="1" applyFont="1" applyBorder="1" applyAlignment="1" applyProtection="1">
      <alignment horizontal="left" vertical="top" wrapText="1"/>
      <protection/>
    </xf>
    <xf numFmtId="49" fontId="3" fillId="0" borderId="13" xfId="0" applyNumberFormat="1" applyFont="1" applyBorder="1" applyAlignment="1" applyProtection="1">
      <alignment horizontal="center" vertical="top" wrapText="1"/>
      <protection/>
    </xf>
    <xf numFmtId="0" fontId="3" fillId="0" borderId="13" xfId="0" applyNumberFormat="1" applyFont="1" applyBorder="1" applyAlignment="1" applyProtection="1">
      <alignment horizontal="right" vertical="top" wrapText="1"/>
      <protection/>
    </xf>
    <xf numFmtId="173" fontId="3" fillId="0" borderId="11" xfId="0" applyNumberFormat="1" applyFont="1" applyBorder="1" applyAlignment="1" applyProtection="1">
      <alignment horizontal="right" vertical="top" wrapText="1"/>
      <protection/>
    </xf>
    <xf numFmtId="0" fontId="3" fillId="33" borderId="11" xfId="0" applyNumberFormat="1" applyFont="1" applyFill="1" applyBorder="1" applyAlignment="1" applyProtection="1">
      <alignment horizontal="right" vertical="top" wrapText="1"/>
      <protection/>
    </xf>
    <xf numFmtId="49" fontId="3" fillId="33" borderId="11" xfId="0" applyNumberFormat="1" applyFont="1" applyFill="1" applyBorder="1" applyAlignment="1" applyProtection="1">
      <alignment horizontal="center" vertical="top" wrapText="1"/>
      <protection/>
    </xf>
    <xf numFmtId="49" fontId="3" fillId="33" borderId="12" xfId="0" applyNumberFormat="1" applyFont="1" applyFill="1" applyBorder="1" applyAlignment="1" applyProtection="1">
      <alignment horizontal="center" vertical="top" wrapText="1"/>
      <protection/>
    </xf>
    <xf numFmtId="0" fontId="3" fillId="33" borderId="12" xfId="0" applyNumberFormat="1" applyFont="1" applyFill="1" applyBorder="1" applyAlignment="1" applyProtection="1">
      <alignment horizontal="right" vertical="top" wrapText="1"/>
      <protection/>
    </xf>
    <xf numFmtId="49" fontId="3" fillId="0" borderId="11" xfId="0" applyNumberFormat="1" applyFont="1" applyFill="1" applyBorder="1" applyAlignment="1" applyProtection="1">
      <alignment horizontal="left" vertical="top" wrapText="1"/>
      <protection/>
    </xf>
    <xf numFmtId="173" fontId="3" fillId="0" borderId="11" xfId="0" applyNumberFormat="1" applyFont="1" applyFill="1" applyBorder="1" applyAlignment="1" applyProtection="1">
      <alignment horizontal="right"/>
      <protection/>
    </xf>
    <xf numFmtId="176" fontId="47" fillId="0" borderId="11" xfId="0" applyNumberFormat="1" applyFont="1" applyBorder="1" applyAlignment="1" applyProtection="1">
      <alignment horizontal="left" vertical="top" wrapText="1"/>
      <protection/>
    </xf>
    <xf numFmtId="49" fontId="47" fillId="0" borderId="11" xfId="0" applyNumberFormat="1" applyFont="1" applyBorder="1" applyAlignment="1" applyProtection="1">
      <alignment horizontal="left" vertical="top" wrapText="1"/>
      <protection/>
    </xf>
    <xf numFmtId="9" fontId="3" fillId="0" borderId="11" xfId="60" applyFont="1" applyBorder="1" applyAlignment="1" applyProtection="1">
      <alignment horizontal="left" vertical="top" wrapText="1"/>
      <protection/>
    </xf>
    <xf numFmtId="0" fontId="47" fillId="0" borderId="11" xfId="0" applyFont="1" applyBorder="1" applyAlignment="1">
      <alignment wrapText="1"/>
    </xf>
    <xf numFmtId="0" fontId="47" fillId="0" borderId="11" xfId="0" applyNumberFormat="1" applyFont="1" applyBorder="1" applyAlignment="1" applyProtection="1">
      <alignment horizontal="left" vertical="top" wrapText="1"/>
      <protection/>
    </xf>
    <xf numFmtId="49" fontId="47" fillId="0" borderId="11" xfId="0" applyNumberFormat="1" applyFont="1" applyBorder="1" applyAlignment="1" applyProtection="1">
      <alignment horizontal="center" vertical="top" wrapText="1"/>
      <protection/>
    </xf>
    <xf numFmtId="2" fontId="49" fillId="0" borderId="0" xfId="0" applyNumberFormat="1" applyFont="1" applyAlignment="1">
      <alignment horizontal="center" wrapText="1"/>
    </xf>
    <xf numFmtId="49" fontId="47" fillId="0" borderId="0" xfId="33" applyNumberFormat="1" applyFont="1" applyBorder="1" applyAlignment="1">
      <alignment horizontal="center"/>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xl31" xfId="34"/>
    <cellStyle name="xl40"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J248"/>
  <sheetViews>
    <sheetView tabSelected="1" view="pageBreakPreview" zoomScale="89" zoomScaleSheetLayoutView="89" zoomScalePageLayoutView="0" workbookViewId="0" topLeftCell="A1">
      <selection activeCell="D5" sqref="D5"/>
    </sheetView>
  </sheetViews>
  <sheetFormatPr defaultColWidth="9.140625" defaultRowHeight="12.75"/>
  <cols>
    <col min="1" max="1" width="51.00390625" style="5" customWidth="1"/>
    <col min="2" max="2" width="16.28125" style="6" customWidth="1"/>
    <col min="3" max="3" width="7.421875" style="6" customWidth="1"/>
    <col min="4" max="4" width="16.8515625" style="19" customWidth="1"/>
    <col min="5" max="5" width="18.00390625" style="8" customWidth="1"/>
    <col min="6" max="6" width="15.140625" style="8" customWidth="1"/>
    <col min="7" max="7" width="12.28125" style="9" customWidth="1"/>
    <col min="8" max="8" width="11.421875" style="9" customWidth="1"/>
    <col min="9" max="11" width="13.7109375" style="9" customWidth="1"/>
    <col min="12" max="16384" width="9.140625" style="9" customWidth="1"/>
  </cols>
  <sheetData>
    <row r="1" spans="2:4" ht="15.75">
      <c r="B1" s="7"/>
      <c r="D1" s="7" t="s">
        <v>274</v>
      </c>
    </row>
    <row r="2" spans="2:4" ht="15.75">
      <c r="B2" s="7"/>
      <c r="D2" s="7" t="s">
        <v>277</v>
      </c>
    </row>
    <row r="3" spans="2:4" ht="15.75">
      <c r="B3" s="7"/>
      <c r="D3" s="7" t="s">
        <v>0</v>
      </c>
    </row>
    <row r="4" spans="2:4" ht="15.75">
      <c r="B4" s="7"/>
      <c r="D4" s="7" t="s">
        <v>1</v>
      </c>
    </row>
    <row r="5" spans="2:4" ht="15.75">
      <c r="B5" s="10"/>
      <c r="C5" s="11"/>
      <c r="D5" s="10" t="s">
        <v>286</v>
      </c>
    </row>
    <row r="6" spans="1:5" ht="69.75" customHeight="1">
      <c r="A6" s="49" t="s">
        <v>248</v>
      </c>
      <c r="B6" s="49"/>
      <c r="C6" s="49"/>
      <c r="D6" s="49"/>
      <c r="E6" s="49"/>
    </row>
    <row r="7" spans="1:6" ht="15.75">
      <c r="A7" s="50"/>
      <c r="B7" s="50"/>
      <c r="C7" s="50"/>
      <c r="D7" s="50"/>
      <c r="E7" s="50"/>
      <c r="F7" s="50"/>
    </row>
    <row r="8" spans="1:6" ht="15.75">
      <c r="A8" s="50"/>
      <c r="B8" s="50"/>
      <c r="C8" s="50"/>
      <c r="D8" s="50"/>
      <c r="E8" s="50"/>
      <c r="F8" s="50"/>
    </row>
    <row r="9" spans="1:6" ht="13.5" customHeight="1">
      <c r="A9" s="12"/>
      <c r="D9" s="13"/>
      <c r="F9" s="8" t="s">
        <v>91</v>
      </c>
    </row>
    <row r="10" spans="1:6" ht="15.75">
      <c r="A10" s="25" t="s">
        <v>92</v>
      </c>
      <c r="B10" s="26" t="s">
        <v>93</v>
      </c>
      <c r="C10" s="26" t="s">
        <v>94</v>
      </c>
      <c r="D10" s="27" t="s">
        <v>77</v>
      </c>
      <c r="E10" s="27" t="s">
        <v>80</v>
      </c>
      <c r="F10" s="27" t="s">
        <v>249</v>
      </c>
    </row>
    <row r="11" spans="1:6" ht="31.5">
      <c r="A11" s="20" t="s">
        <v>95</v>
      </c>
      <c r="B11" s="23" t="s">
        <v>96</v>
      </c>
      <c r="C11" s="23"/>
      <c r="D11" s="36">
        <f>D12+D14+D17+D19+D22+D24+D26+D28+D30+D33+D36+D39+D42+D44+D46+D49+D51+D53+D59+D62+D64+D67+D69+D71+D73+D75+D77+D79+D81+D83+D85+D56</f>
        <v>107382.90172000001</v>
      </c>
      <c r="E11" s="36">
        <f>E12+E14+E17+E19+E22+E24+E26+E28+E30+E33+E36+E39+E42+E44+E46+E49+E51+E53+E59+E62+E64+E67+E69+E71+E73+E75+E77+E79+E81+E83+E85+E56</f>
        <v>90085.88789999999</v>
      </c>
      <c r="F11" s="36">
        <f>F12+F14+F17+F19+F22+F24+F26+F28+F30+F33+F36+F39+F42+F44+F46+F49+F51+F53+F59+F62+F64+F67+F69+F71+F73+F75+F77+F79+F81+F83+F85+F56</f>
        <v>93735.32426999998</v>
      </c>
    </row>
    <row r="12" spans="1:6" ht="47.25">
      <c r="A12" s="20" t="s">
        <v>103</v>
      </c>
      <c r="B12" s="23" t="s">
        <v>104</v>
      </c>
      <c r="C12" s="23"/>
      <c r="D12" s="30">
        <f>SUM(D13)</f>
        <v>1508.3</v>
      </c>
      <c r="E12" s="30">
        <f>SUM(E13)</f>
        <v>1508.3</v>
      </c>
      <c r="F12" s="30">
        <f>SUM(F13)</f>
        <v>1508.3</v>
      </c>
    </row>
    <row r="13" spans="1:6" ht="94.5">
      <c r="A13" s="21" t="s">
        <v>99</v>
      </c>
      <c r="B13" s="22" t="s">
        <v>104</v>
      </c>
      <c r="C13" s="22" t="s">
        <v>100</v>
      </c>
      <c r="D13" s="30">
        <v>1508.3</v>
      </c>
      <c r="E13" s="30">
        <v>1508.3</v>
      </c>
      <c r="F13" s="30">
        <v>1508.3</v>
      </c>
    </row>
    <row r="14" spans="1:6" ht="31.5">
      <c r="A14" s="20" t="s">
        <v>97</v>
      </c>
      <c r="B14" s="23" t="s">
        <v>98</v>
      </c>
      <c r="C14" s="23"/>
      <c r="D14" s="30">
        <f>SUM(D15:D16)</f>
        <v>16162</v>
      </c>
      <c r="E14" s="30">
        <f>SUM(E15:E16)</f>
        <v>15870.8</v>
      </c>
      <c r="F14" s="30">
        <f>SUM(F15:F16)</f>
        <v>15870.8</v>
      </c>
    </row>
    <row r="15" spans="1:6" ht="87" customHeight="1">
      <c r="A15" s="20" t="s">
        <v>99</v>
      </c>
      <c r="B15" s="23" t="s">
        <v>98</v>
      </c>
      <c r="C15" s="23" t="s">
        <v>100</v>
      </c>
      <c r="D15" s="30">
        <f>1179.4+10910+1947.1+1048.4+555.9</f>
        <v>15640.8</v>
      </c>
      <c r="E15" s="30">
        <f>1179.4+10910+1947.1+1048.4+555.9</f>
        <v>15640.8</v>
      </c>
      <c r="F15" s="30">
        <f>1179.4+10910+1947.1+1048.4+555.9</f>
        <v>15640.8</v>
      </c>
    </row>
    <row r="16" spans="1:6" ht="31.5">
      <c r="A16" s="20" t="s">
        <v>105</v>
      </c>
      <c r="B16" s="23" t="s">
        <v>98</v>
      </c>
      <c r="C16" s="23" t="s">
        <v>106</v>
      </c>
      <c r="D16" s="30">
        <f>470.4+50.8</f>
        <v>521.1999999999999</v>
      </c>
      <c r="E16" s="30">
        <f>200+30</f>
        <v>230</v>
      </c>
      <c r="F16" s="30">
        <f>200+30</f>
        <v>230</v>
      </c>
    </row>
    <row r="17" spans="1:6" ht="47.25">
      <c r="A17" s="20" t="s">
        <v>122</v>
      </c>
      <c r="B17" s="23" t="s">
        <v>123</v>
      </c>
      <c r="C17" s="23"/>
      <c r="D17" s="30">
        <f>SUM(D18)</f>
        <v>400</v>
      </c>
      <c r="E17" s="30">
        <f>SUM(E18)</f>
        <v>200</v>
      </c>
      <c r="F17" s="30">
        <f>SUM(F18)</f>
        <v>200</v>
      </c>
    </row>
    <row r="18" spans="1:6" ht="31.5">
      <c r="A18" s="20" t="s">
        <v>105</v>
      </c>
      <c r="B18" s="23" t="s">
        <v>123</v>
      </c>
      <c r="C18" s="23" t="s">
        <v>106</v>
      </c>
      <c r="D18" s="30">
        <v>400</v>
      </c>
      <c r="E18" s="30">
        <v>200</v>
      </c>
      <c r="F18" s="30">
        <v>200</v>
      </c>
    </row>
    <row r="19" spans="1:6" ht="31.5">
      <c r="A19" s="20" t="s">
        <v>124</v>
      </c>
      <c r="B19" s="23" t="s">
        <v>125</v>
      </c>
      <c r="C19" s="23"/>
      <c r="D19" s="30">
        <f>SUM(D20:D21)</f>
        <v>18878.8</v>
      </c>
      <c r="E19" s="30">
        <f>SUM(E20:E21)</f>
        <v>15840.3</v>
      </c>
      <c r="F19" s="30">
        <f>SUM(F20:F21)</f>
        <v>18690.6</v>
      </c>
    </row>
    <row r="20" spans="1:6" ht="94.5">
      <c r="A20" s="20" t="s">
        <v>99</v>
      </c>
      <c r="B20" s="23" t="s">
        <v>125</v>
      </c>
      <c r="C20" s="23" t="s">
        <v>100</v>
      </c>
      <c r="D20" s="30">
        <f>14026.5</f>
        <v>14026.5</v>
      </c>
      <c r="E20" s="30">
        <f>14026.5</f>
        <v>14026.5</v>
      </c>
      <c r="F20" s="30">
        <f>14026.5</f>
        <v>14026.5</v>
      </c>
    </row>
    <row r="21" spans="1:6" ht="31.5">
      <c r="A21" s="20" t="s">
        <v>105</v>
      </c>
      <c r="B21" s="23" t="s">
        <v>125</v>
      </c>
      <c r="C21" s="23" t="s">
        <v>106</v>
      </c>
      <c r="D21" s="30">
        <f>5002.3-100-50</f>
        <v>4852.3</v>
      </c>
      <c r="E21" s="30">
        <f>1963.8-100-50</f>
        <v>1813.8</v>
      </c>
      <c r="F21" s="30">
        <f>4814.1-100-50</f>
        <v>4664.1</v>
      </c>
    </row>
    <row r="22" spans="1:6" ht="15.75">
      <c r="A22" s="20" t="s">
        <v>169</v>
      </c>
      <c r="B22" s="23" t="s">
        <v>170</v>
      </c>
      <c r="C22" s="23"/>
      <c r="D22" s="30">
        <f>D23</f>
        <v>50</v>
      </c>
      <c r="E22" s="30">
        <f>E23</f>
        <v>30</v>
      </c>
      <c r="F22" s="30">
        <f>F23</f>
        <v>30</v>
      </c>
    </row>
    <row r="23" spans="1:6" ht="15.75">
      <c r="A23" s="20" t="s">
        <v>107</v>
      </c>
      <c r="B23" s="23" t="s">
        <v>170</v>
      </c>
      <c r="C23" s="23" t="s">
        <v>108</v>
      </c>
      <c r="D23" s="30">
        <v>50</v>
      </c>
      <c r="E23" s="30">
        <v>30</v>
      </c>
      <c r="F23" s="30">
        <v>30</v>
      </c>
    </row>
    <row r="24" spans="1:6" ht="31.5">
      <c r="A24" s="20" t="s">
        <v>148</v>
      </c>
      <c r="B24" s="23" t="s">
        <v>149</v>
      </c>
      <c r="C24" s="23"/>
      <c r="D24" s="30">
        <f>D25</f>
        <v>2758.1</v>
      </c>
      <c r="E24" s="30">
        <f>E25</f>
        <v>2758.1</v>
      </c>
      <c r="F24" s="30">
        <f>F25</f>
        <v>2758.1</v>
      </c>
    </row>
    <row r="25" spans="1:6" ht="94.5">
      <c r="A25" s="20" t="s">
        <v>99</v>
      </c>
      <c r="B25" s="23" t="s">
        <v>149</v>
      </c>
      <c r="C25" s="23" t="s">
        <v>100</v>
      </c>
      <c r="D25" s="30">
        <v>2758.1</v>
      </c>
      <c r="E25" s="30">
        <v>2758.1</v>
      </c>
      <c r="F25" s="30">
        <v>2758.1</v>
      </c>
    </row>
    <row r="26" spans="1:6" ht="47.25">
      <c r="A26" s="20" t="s">
        <v>150</v>
      </c>
      <c r="B26" s="23" t="s">
        <v>151</v>
      </c>
      <c r="C26" s="23"/>
      <c r="D26" s="30">
        <f>D27</f>
        <v>200</v>
      </c>
      <c r="E26" s="30">
        <f>E27</f>
        <v>135</v>
      </c>
      <c r="F26" s="30">
        <f>F27</f>
        <v>185</v>
      </c>
    </row>
    <row r="27" spans="1:6" ht="31.5">
      <c r="A27" s="20" t="s">
        <v>105</v>
      </c>
      <c r="B27" s="23" t="s">
        <v>151</v>
      </c>
      <c r="C27" s="23" t="s">
        <v>106</v>
      </c>
      <c r="D27" s="30">
        <v>200</v>
      </c>
      <c r="E27" s="30">
        <v>135</v>
      </c>
      <c r="F27" s="30">
        <v>185</v>
      </c>
    </row>
    <row r="28" spans="1:6" ht="15.75">
      <c r="A28" s="20" t="s">
        <v>48</v>
      </c>
      <c r="B28" s="23" t="s">
        <v>185</v>
      </c>
      <c r="C28" s="23"/>
      <c r="D28" s="30">
        <f>D29</f>
        <v>4612</v>
      </c>
      <c r="E28" s="30">
        <f>E29</f>
        <v>3000</v>
      </c>
      <c r="F28" s="30">
        <f>F29</f>
        <v>3000</v>
      </c>
    </row>
    <row r="29" spans="1:6" ht="47.25">
      <c r="A29" s="20" t="s">
        <v>135</v>
      </c>
      <c r="B29" s="23" t="s">
        <v>185</v>
      </c>
      <c r="C29" s="23" t="s">
        <v>136</v>
      </c>
      <c r="D29" s="30">
        <v>4612</v>
      </c>
      <c r="E29" s="30">
        <v>3000</v>
      </c>
      <c r="F29" s="30">
        <v>3000</v>
      </c>
    </row>
    <row r="30" spans="1:6" ht="31.5">
      <c r="A30" s="20" t="s">
        <v>194</v>
      </c>
      <c r="B30" s="23" t="s">
        <v>195</v>
      </c>
      <c r="C30" s="23"/>
      <c r="D30" s="30">
        <f>SUM(D31:D32)</f>
        <v>6949.6</v>
      </c>
      <c r="E30" s="30">
        <f>SUM(E31:E32)</f>
        <v>5266</v>
      </c>
      <c r="F30" s="30">
        <f>SUM(F31:F32)</f>
        <v>5266</v>
      </c>
    </row>
    <row r="31" spans="1:6" ht="86.25" customHeight="1">
      <c r="A31" s="20" t="s">
        <v>99</v>
      </c>
      <c r="B31" s="23" t="s">
        <v>195</v>
      </c>
      <c r="C31" s="23" t="s">
        <v>100</v>
      </c>
      <c r="D31" s="30">
        <f>5066</f>
        <v>5066</v>
      </c>
      <c r="E31" s="30">
        <f>4066</f>
        <v>4066</v>
      </c>
      <c r="F31" s="30">
        <f>4066</f>
        <v>4066</v>
      </c>
    </row>
    <row r="32" spans="1:6" ht="31.5">
      <c r="A32" s="20" t="s">
        <v>105</v>
      </c>
      <c r="B32" s="23" t="s">
        <v>195</v>
      </c>
      <c r="C32" s="23" t="s">
        <v>106</v>
      </c>
      <c r="D32" s="30">
        <f>1883.6</f>
        <v>1883.6</v>
      </c>
      <c r="E32" s="30">
        <f>1200</f>
        <v>1200</v>
      </c>
      <c r="F32" s="30">
        <f>1200</f>
        <v>1200</v>
      </c>
    </row>
    <row r="33" spans="1:6" ht="63">
      <c r="A33" s="20" t="s">
        <v>196</v>
      </c>
      <c r="B33" s="23" t="s">
        <v>197</v>
      </c>
      <c r="C33" s="23"/>
      <c r="D33" s="30">
        <f>SUM(D34:D35)</f>
        <v>9032.9</v>
      </c>
      <c r="E33" s="30">
        <f>SUM(E34:E35)</f>
        <v>8200</v>
      </c>
      <c r="F33" s="30">
        <f>SUM(F34:F35)</f>
        <v>8200</v>
      </c>
    </row>
    <row r="34" spans="1:6" ht="94.5">
      <c r="A34" s="20" t="s">
        <v>99</v>
      </c>
      <c r="B34" s="23" t="s">
        <v>197</v>
      </c>
      <c r="C34" s="23" t="s">
        <v>100</v>
      </c>
      <c r="D34" s="30">
        <f>784.9</f>
        <v>784.9</v>
      </c>
      <c r="E34" s="30">
        <f>784.9</f>
        <v>784.9</v>
      </c>
      <c r="F34" s="30">
        <f>784.9</f>
        <v>784.9</v>
      </c>
    </row>
    <row r="35" spans="1:6" ht="47.25">
      <c r="A35" s="20" t="s">
        <v>135</v>
      </c>
      <c r="B35" s="23" t="s">
        <v>197</v>
      </c>
      <c r="C35" s="23" t="s">
        <v>136</v>
      </c>
      <c r="D35" s="30">
        <f>8248</f>
        <v>8248</v>
      </c>
      <c r="E35" s="30">
        <f>8200-784.9</f>
        <v>7415.1</v>
      </c>
      <c r="F35" s="30">
        <f>8200-784.9</f>
        <v>7415.1</v>
      </c>
    </row>
    <row r="36" spans="1:6" ht="15.75">
      <c r="A36" s="20" t="s">
        <v>198</v>
      </c>
      <c r="B36" s="23" t="s">
        <v>199</v>
      </c>
      <c r="C36" s="23"/>
      <c r="D36" s="30">
        <f>SUM(D37:D38)</f>
        <v>7678.5</v>
      </c>
      <c r="E36" s="30">
        <f>SUM(E37:E38)</f>
        <v>5430.8</v>
      </c>
      <c r="F36" s="30">
        <f>SUM(F37:F38)</f>
        <v>5430.8</v>
      </c>
    </row>
    <row r="37" spans="1:6" ht="94.5">
      <c r="A37" s="20" t="s">
        <v>99</v>
      </c>
      <c r="B37" s="23" t="s">
        <v>199</v>
      </c>
      <c r="C37" s="23" t="s">
        <v>100</v>
      </c>
      <c r="D37" s="30">
        <f>6980.8</f>
        <v>6980.8</v>
      </c>
      <c r="E37" s="30">
        <f>4980.8</f>
        <v>4980.8</v>
      </c>
      <c r="F37" s="30">
        <f>4980.8</f>
        <v>4980.8</v>
      </c>
    </row>
    <row r="38" spans="1:6" ht="31.5">
      <c r="A38" s="20" t="s">
        <v>105</v>
      </c>
      <c r="B38" s="23" t="s">
        <v>199</v>
      </c>
      <c r="C38" s="23" t="s">
        <v>106</v>
      </c>
      <c r="D38" s="30">
        <f>697.7</f>
        <v>697.7</v>
      </c>
      <c r="E38" s="30">
        <f>450</f>
        <v>450</v>
      </c>
      <c r="F38" s="30">
        <f>450</f>
        <v>450</v>
      </c>
    </row>
    <row r="39" spans="1:6" ht="94.5">
      <c r="A39" s="20" t="s">
        <v>192</v>
      </c>
      <c r="B39" s="23" t="s">
        <v>207</v>
      </c>
      <c r="C39" s="23"/>
      <c r="D39" s="30">
        <f>SUM(D40:D41)</f>
        <v>2483.1000000000004</v>
      </c>
      <c r="E39" s="30">
        <f>SUM(E40:E41)</f>
        <v>2479.8</v>
      </c>
      <c r="F39" s="30">
        <f>SUM(F40:F41)</f>
        <v>2479.8</v>
      </c>
    </row>
    <row r="40" spans="1:6" ht="94.5">
      <c r="A40" s="20" t="s">
        <v>99</v>
      </c>
      <c r="B40" s="23" t="s">
        <v>207</v>
      </c>
      <c r="C40" s="23" t="s">
        <v>100</v>
      </c>
      <c r="D40" s="30">
        <f>2379.8</f>
        <v>2379.8</v>
      </c>
      <c r="E40" s="30">
        <f>2379.8</f>
        <v>2379.8</v>
      </c>
      <c r="F40" s="30">
        <f>2379.8</f>
        <v>2379.8</v>
      </c>
    </row>
    <row r="41" spans="1:6" ht="31.5">
      <c r="A41" s="20" t="s">
        <v>105</v>
      </c>
      <c r="B41" s="23" t="s">
        <v>207</v>
      </c>
      <c r="C41" s="23" t="s">
        <v>106</v>
      </c>
      <c r="D41" s="30">
        <v>103.3</v>
      </c>
      <c r="E41" s="30">
        <v>100</v>
      </c>
      <c r="F41" s="30">
        <v>100</v>
      </c>
    </row>
    <row r="42" spans="1:6" ht="63">
      <c r="A42" s="20" t="s">
        <v>116</v>
      </c>
      <c r="B42" s="23" t="s">
        <v>117</v>
      </c>
      <c r="C42" s="23"/>
      <c r="D42" s="30">
        <f>D43</f>
        <v>78.3</v>
      </c>
      <c r="E42" s="30">
        <f>E43</f>
        <v>9.1</v>
      </c>
      <c r="F42" s="30">
        <f>F43</f>
        <v>13.6</v>
      </c>
    </row>
    <row r="43" spans="1:6" ht="31.5">
      <c r="A43" s="20" t="s">
        <v>105</v>
      </c>
      <c r="B43" s="23" t="s">
        <v>117</v>
      </c>
      <c r="C43" s="23" t="s">
        <v>106</v>
      </c>
      <c r="D43" s="30">
        <f>78.3</f>
        <v>78.3</v>
      </c>
      <c r="E43" s="30">
        <f>9.1</f>
        <v>9.1</v>
      </c>
      <c r="F43" s="30">
        <f>13.6</f>
        <v>13.6</v>
      </c>
    </row>
    <row r="44" spans="1:6" ht="126">
      <c r="A44" s="24" t="s">
        <v>146</v>
      </c>
      <c r="B44" s="23" t="s">
        <v>147</v>
      </c>
      <c r="C44" s="23"/>
      <c r="D44" s="30">
        <f>D45</f>
        <v>832.88</v>
      </c>
      <c r="E44" s="30">
        <f>E45</f>
        <v>832.88</v>
      </c>
      <c r="F44" s="30">
        <f>F45</f>
        <v>832.88</v>
      </c>
    </row>
    <row r="45" spans="1:6" ht="94.5">
      <c r="A45" s="20" t="s">
        <v>99</v>
      </c>
      <c r="B45" s="23" t="s">
        <v>147</v>
      </c>
      <c r="C45" s="23" t="s">
        <v>100</v>
      </c>
      <c r="D45" s="30">
        <f>832.88</f>
        <v>832.88</v>
      </c>
      <c r="E45" s="30">
        <f>832.88</f>
        <v>832.88</v>
      </c>
      <c r="F45" s="30">
        <v>832.88</v>
      </c>
    </row>
    <row r="46" spans="1:6" ht="78.75">
      <c r="A46" s="20" t="s">
        <v>126</v>
      </c>
      <c r="B46" s="23" t="s">
        <v>127</v>
      </c>
      <c r="C46" s="23"/>
      <c r="D46" s="30">
        <f>SUM(D47:D48)</f>
        <v>851.9</v>
      </c>
      <c r="E46" s="30">
        <f>SUM(E47:E48)</f>
        <v>910.5</v>
      </c>
      <c r="F46" s="30">
        <f>SUM(F47:F48)</f>
        <v>910.5</v>
      </c>
    </row>
    <row r="47" spans="1:6" ht="94.5">
      <c r="A47" s="20" t="s">
        <v>99</v>
      </c>
      <c r="B47" s="23" t="s">
        <v>127</v>
      </c>
      <c r="C47" s="23" t="s">
        <v>100</v>
      </c>
      <c r="D47" s="30">
        <v>793.4</v>
      </c>
      <c r="E47" s="30">
        <v>852</v>
      </c>
      <c r="F47" s="30">
        <v>852</v>
      </c>
    </row>
    <row r="48" spans="1:6" ht="31.5">
      <c r="A48" s="20" t="s">
        <v>105</v>
      </c>
      <c r="B48" s="23" t="s">
        <v>127</v>
      </c>
      <c r="C48" s="23" t="s">
        <v>106</v>
      </c>
      <c r="D48" s="30">
        <v>58.5</v>
      </c>
      <c r="E48" s="30">
        <v>58.5</v>
      </c>
      <c r="F48" s="30">
        <v>58.5</v>
      </c>
    </row>
    <row r="49" spans="1:6" ht="126">
      <c r="A49" s="43" t="s">
        <v>283</v>
      </c>
      <c r="B49" s="23" t="s">
        <v>128</v>
      </c>
      <c r="C49" s="23"/>
      <c r="D49" s="30">
        <f>D50</f>
        <v>3.456</v>
      </c>
      <c r="E49" s="30">
        <f>E50</f>
        <v>3.456</v>
      </c>
      <c r="F49" s="30">
        <f>F50</f>
        <v>3.456</v>
      </c>
    </row>
    <row r="50" spans="1:6" ht="94.5">
      <c r="A50" s="20" t="s">
        <v>99</v>
      </c>
      <c r="B50" s="23" t="s">
        <v>128</v>
      </c>
      <c r="C50" s="23" t="s">
        <v>100</v>
      </c>
      <c r="D50" s="30">
        <v>3.456</v>
      </c>
      <c r="E50" s="30">
        <v>3.456</v>
      </c>
      <c r="F50" s="30">
        <v>3.456</v>
      </c>
    </row>
    <row r="51" spans="1:6" ht="63">
      <c r="A51" s="20" t="s">
        <v>129</v>
      </c>
      <c r="B51" s="23" t="s">
        <v>130</v>
      </c>
      <c r="C51" s="23"/>
      <c r="D51" s="30">
        <f>D52</f>
        <v>8.2</v>
      </c>
      <c r="E51" s="30">
        <f>E52</f>
        <v>4.1</v>
      </c>
      <c r="F51" s="30">
        <f>F52</f>
        <v>4.1</v>
      </c>
    </row>
    <row r="52" spans="1:6" ht="94.5">
      <c r="A52" s="20" t="s">
        <v>99</v>
      </c>
      <c r="B52" s="23" t="s">
        <v>130</v>
      </c>
      <c r="C52" s="23" t="s">
        <v>100</v>
      </c>
      <c r="D52" s="30">
        <v>8.2</v>
      </c>
      <c r="E52" s="30">
        <v>4.1</v>
      </c>
      <c r="F52" s="30">
        <v>4.1</v>
      </c>
    </row>
    <row r="53" spans="1:6" ht="165" customHeight="1">
      <c r="A53" s="24" t="s">
        <v>244</v>
      </c>
      <c r="B53" s="23" t="s">
        <v>234</v>
      </c>
      <c r="C53" s="23"/>
      <c r="D53" s="30">
        <f>D54+D55</f>
        <v>404</v>
      </c>
      <c r="E53" s="30">
        <f>E54+E55</f>
        <v>364.2</v>
      </c>
      <c r="F53" s="30">
        <f>F54+F55</f>
        <v>364.2</v>
      </c>
    </row>
    <row r="54" spans="1:6" ht="31.5">
      <c r="A54" s="20" t="s">
        <v>105</v>
      </c>
      <c r="B54" s="23" t="s">
        <v>234</v>
      </c>
      <c r="C54" s="23" t="s">
        <v>106</v>
      </c>
      <c r="D54" s="30">
        <v>2</v>
      </c>
      <c r="E54" s="30">
        <v>2</v>
      </c>
      <c r="F54" s="30">
        <v>2</v>
      </c>
    </row>
    <row r="55" spans="1:6" ht="31.5">
      <c r="A55" s="20" t="s">
        <v>180</v>
      </c>
      <c r="B55" s="23" t="s">
        <v>234</v>
      </c>
      <c r="C55" s="23" t="s">
        <v>181</v>
      </c>
      <c r="D55" s="30">
        <v>402</v>
      </c>
      <c r="E55" s="30">
        <v>362.2</v>
      </c>
      <c r="F55" s="30">
        <v>362.2</v>
      </c>
    </row>
    <row r="56" spans="1:6" ht="110.25">
      <c r="A56" s="44" t="s">
        <v>262</v>
      </c>
      <c r="B56" s="23" t="s">
        <v>235</v>
      </c>
      <c r="C56" s="23"/>
      <c r="D56" s="30">
        <f>SUM(D57:D58)</f>
        <v>17802.199999999997</v>
      </c>
      <c r="E56" s="30">
        <f>SUM(E57:E58)</f>
        <v>16273.6</v>
      </c>
      <c r="F56" s="30">
        <f>SUM(F57:F58)</f>
        <v>16263.7</v>
      </c>
    </row>
    <row r="57" spans="1:6" ht="31.5">
      <c r="A57" s="20" t="s">
        <v>105</v>
      </c>
      <c r="B57" s="23" t="s">
        <v>235</v>
      </c>
      <c r="C57" s="23" t="s">
        <v>106</v>
      </c>
      <c r="D57" s="30">
        <v>88.6</v>
      </c>
      <c r="E57" s="30">
        <v>88.6</v>
      </c>
      <c r="F57" s="30">
        <v>88.6</v>
      </c>
    </row>
    <row r="58" spans="1:6" ht="31.5">
      <c r="A58" s="20" t="s">
        <v>180</v>
      </c>
      <c r="B58" s="23" t="s">
        <v>235</v>
      </c>
      <c r="C58" s="23" t="s">
        <v>181</v>
      </c>
      <c r="D58" s="30">
        <v>17713.6</v>
      </c>
      <c r="E58" s="30">
        <v>16185</v>
      </c>
      <c r="F58" s="30">
        <v>16175.1</v>
      </c>
    </row>
    <row r="59" spans="1:6" ht="51.75" customHeight="1">
      <c r="A59" s="44" t="s">
        <v>237</v>
      </c>
      <c r="B59" s="23" t="s">
        <v>238</v>
      </c>
      <c r="C59" s="23"/>
      <c r="D59" s="30">
        <f>SUM(D60:D61)</f>
        <v>932.4</v>
      </c>
      <c r="E59" s="30">
        <f>SUM(E60:E61)</f>
        <v>842.4</v>
      </c>
      <c r="F59" s="30">
        <f>SUM(F60:F61)</f>
        <v>842.4</v>
      </c>
    </row>
    <row r="60" spans="1:6" ht="94.5">
      <c r="A60" s="20" t="s">
        <v>99</v>
      </c>
      <c r="B60" s="23" t="s">
        <v>238</v>
      </c>
      <c r="C60" s="23" t="s">
        <v>100</v>
      </c>
      <c r="D60" s="30">
        <v>791.4</v>
      </c>
      <c r="E60" s="30">
        <v>782.4</v>
      </c>
      <c r="F60" s="30">
        <v>782.4</v>
      </c>
    </row>
    <row r="61" spans="1:6" ht="31.5">
      <c r="A61" s="20" t="s">
        <v>105</v>
      </c>
      <c r="B61" s="23" t="s">
        <v>238</v>
      </c>
      <c r="C61" s="23" t="s">
        <v>106</v>
      </c>
      <c r="D61" s="30">
        <v>141</v>
      </c>
      <c r="E61" s="30">
        <v>60</v>
      </c>
      <c r="F61" s="30">
        <v>60</v>
      </c>
    </row>
    <row r="62" spans="1:6" ht="79.5" customHeight="1">
      <c r="A62" s="44" t="s">
        <v>263</v>
      </c>
      <c r="B62" s="23" t="s">
        <v>160</v>
      </c>
      <c r="C62" s="23"/>
      <c r="D62" s="30">
        <f>D63</f>
        <v>85.8</v>
      </c>
      <c r="E62" s="30">
        <f>E63</f>
        <v>250</v>
      </c>
      <c r="F62" s="30">
        <f>F63</f>
        <v>250</v>
      </c>
    </row>
    <row r="63" spans="1:6" ht="31.5">
      <c r="A63" s="20" t="s">
        <v>105</v>
      </c>
      <c r="B63" s="23" t="s">
        <v>160</v>
      </c>
      <c r="C63" s="23" t="s">
        <v>106</v>
      </c>
      <c r="D63" s="30">
        <v>85.8</v>
      </c>
      <c r="E63" s="30">
        <v>250</v>
      </c>
      <c r="F63" s="30">
        <v>250</v>
      </c>
    </row>
    <row r="64" spans="1:6" ht="63">
      <c r="A64" s="44" t="s">
        <v>172</v>
      </c>
      <c r="B64" s="23" t="s">
        <v>173</v>
      </c>
      <c r="C64" s="23"/>
      <c r="D64" s="30">
        <f>D65+D66</f>
        <v>9</v>
      </c>
      <c r="E64" s="30">
        <f>E65+E66</f>
        <v>9</v>
      </c>
      <c r="F64" s="30">
        <f>F65+F66</f>
        <v>9</v>
      </c>
    </row>
    <row r="65" spans="1:6" ht="94.5">
      <c r="A65" s="20" t="s">
        <v>99</v>
      </c>
      <c r="B65" s="23" t="s">
        <v>173</v>
      </c>
      <c r="C65" s="23" t="s">
        <v>100</v>
      </c>
      <c r="D65" s="30">
        <v>6</v>
      </c>
      <c r="E65" s="30">
        <v>6</v>
      </c>
      <c r="F65" s="30">
        <v>6</v>
      </c>
    </row>
    <row r="66" spans="1:6" ht="31.5">
      <c r="A66" s="20" t="s">
        <v>105</v>
      </c>
      <c r="B66" s="23" t="s">
        <v>173</v>
      </c>
      <c r="C66" s="23" t="s">
        <v>106</v>
      </c>
      <c r="D66" s="30">
        <v>3</v>
      </c>
      <c r="E66" s="30">
        <v>3</v>
      </c>
      <c r="F66" s="30">
        <v>3</v>
      </c>
    </row>
    <row r="67" spans="1:6" ht="126">
      <c r="A67" s="43" t="s">
        <v>131</v>
      </c>
      <c r="B67" s="23" t="s">
        <v>132</v>
      </c>
      <c r="C67" s="23"/>
      <c r="D67" s="30">
        <f>D68</f>
        <v>268.8</v>
      </c>
      <c r="E67" s="30">
        <f>E68</f>
        <v>268.8</v>
      </c>
      <c r="F67" s="30">
        <f>F68</f>
        <v>268.8</v>
      </c>
    </row>
    <row r="68" spans="1:6" ht="94.5">
      <c r="A68" s="20" t="s">
        <v>99</v>
      </c>
      <c r="B68" s="23" t="s">
        <v>132</v>
      </c>
      <c r="C68" s="23" t="s">
        <v>100</v>
      </c>
      <c r="D68" s="30">
        <v>268.8</v>
      </c>
      <c r="E68" s="30">
        <v>268.8</v>
      </c>
      <c r="F68" s="30">
        <v>268.8</v>
      </c>
    </row>
    <row r="69" spans="1:6" ht="121.5" customHeight="1">
      <c r="A69" s="45" t="s">
        <v>264</v>
      </c>
      <c r="B69" s="23" t="s">
        <v>236</v>
      </c>
      <c r="C69" s="23"/>
      <c r="D69" s="30">
        <f>D70</f>
        <v>1.2</v>
      </c>
      <c r="E69" s="30">
        <f>E70</f>
        <v>1.1</v>
      </c>
      <c r="F69" s="30">
        <f>F70</f>
        <v>1.1</v>
      </c>
    </row>
    <row r="70" spans="1:6" ht="31.5">
      <c r="A70" s="20" t="s">
        <v>180</v>
      </c>
      <c r="B70" s="23" t="s">
        <v>236</v>
      </c>
      <c r="C70" s="23" t="s">
        <v>181</v>
      </c>
      <c r="D70" s="30">
        <v>1.2</v>
      </c>
      <c r="E70" s="30">
        <v>1.1</v>
      </c>
      <c r="F70" s="30">
        <v>1.1</v>
      </c>
    </row>
    <row r="71" spans="1:6" ht="63">
      <c r="A71" s="44" t="s">
        <v>109</v>
      </c>
      <c r="B71" s="23" t="s">
        <v>110</v>
      </c>
      <c r="C71" s="23"/>
      <c r="D71" s="30">
        <f>D72</f>
        <v>7123.1</v>
      </c>
      <c r="E71" s="30">
        <f>E72</f>
        <v>7408.4</v>
      </c>
      <c r="F71" s="30">
        <f>F72</f>
        <v>7408.4</v>
      </c>
    </row>
    <row r="72" spans="1:6" ht="94.5">
      <c r="A72" s="20" t="s">
        <v>99</v>
      </c>
      <c r="B72" s="23" t="s">
        <v>110</v>
      </c>
      <c r="C72" s="23" t="s">
        <v>100</v>
      </c>
      <c r="D72" s="30">
        <v>7123.1</v>
      </c>
      <c r="E72" s="30">
        <v>7408.4</v>
      </c>
      <c r="F72" s="30">
        <v>7408.4</v>
      </c>
    </row>
    <row r="73" spans="1:6" ht="67.5" customHeight="1">
      <c r="A73" s="32" t="s">
        <v>255</v>
      </c>
      <c r="B73" s="23" t="s">
        <v>254</v>
      </c>
      <c r="C73" s="23"/>
      <c r="D73" s="30">
        <f>D74</f>
        <v>0</v>
      </c>
      <c r="E73" s="30">
        <f>E74</f>
        <v>600</v>
      </c>
      <c r="F73" s="30">
        <f>F74</f>
        <v>0</v>
      </c>
    </row>
    <row r="74" spans="1:6" ht="39.75" customHeight="1">
      <c r="A74" s="20" t="s">
        <v>105</v>
      </c>
      <c r="B74" s="23" t="s">
        <v>254</v>
      </c>
      <c r="C74" s="23" t="s">
        <v>106</v>
      </c>
      <c r="D74" s="30"/>
      <c r="E74" s="30">
        <v>600</v>
      </c>
      <c r="F74" s="30"/>
    </row>
    <row r="75" spans="1:6" ht="47.25">
      <c r="A75" s="20" t="s">
        <v>101</v>
      </c>
      <c r="B75" s="23" t="s">
        <v>102</v>
      </c>
      <c r="C75" s="23"/>
      <c r="D75" s="30">
        <f>D76</f>
        <v>50</v>
      </c>
      <c r="E75" s="30">
        <f>E76</f>
        <v>0</v>
      </c>
      <c r="F75" s="30">
        <f>F76</f>
        <v>0</v>
      </c>
    </row>
    <row r="76" spans="1:6" ht="31.5">
      <c r="A76" s="20" t="s">
        <v>105</v>
      </c>
      <c r="B76" s="23" t="s">
        <v>102</v>
      </c>
      <c r="C76" s="23" t="s">
        <v>106</v>
      </c>
      <c r="D76" s="30">
        <v>50</v>
      </c>
      <c r="E76" s="30"/>
      <c r="F76" s="30"/>
    </row>
    <row r="77" spans="1:6" ht="15.75">
      <c r="A77" s="20" t="s">
        <v>133</v>
      </c>
      <c r="B77" s="23" t="s">
        <v>134</v>
      </c>
      <c r="C77" s="23"/>
      <c r="D77" s="30">
        <f>D78</f>
        <v>300</v>
      </c>
      <c r="E77" s="30">
        <f>E78</f>
        <v>0</v>
      </c>
      <c r="F77" s="30">
        <f>F78</f>
        <v>0</v>
      </c>
    </row>
    <row r="78" spans="1:6" ht="31.5">
      <c r="A78" s="20" t="s">
        <v>105</v>
      </c>
      <c r="B78" s="23" t="s">
        <v>134</v>
      </c>
      <c r="C78" s="23" t="s">
        <v>106</v>
      </c>
      <c r="D78" s="30">
        <f>200+100</f>
        <v>300</v>
      </c>
      <c r="E78" s="30"/>
      <c r="F78" s="30"/>
    </row>
    <row r="79" spans="1:6" ht="77.25" customHeight="1">
      <c r="A79" s="44" t="s">
        <v>265</v>
      </c>
      <c r="B79" s="23" t="s">
        <v>161</v>
      </c>
      <c r="C79" s="23"/>
      <c r="D79" s="30">
        <f>D80</f>
        <v>100</v>
      </c>
      <c r="E79" s="30">
        <f>E80</f>
        <v>200</v>
      </c>
      <c r="F79" s="30">
        <f>F80</f>
        <v>100</v>
      </c>
    </row>
    <row r="80" spans="1:6" ht="15.75">
      <c r="A80" s="20" t="s">
        <v>115</v>
      </c>
      <c r="B80" s="23" t="s">
        <v>161</v>
      </c>
      <c r="C80" s="23" t="s">
        <v>86</v>
      </c>
      <c r="D80" s="30">
        <v>100</v>
      </c>
      <c r="E80" s="30">
        <v>200</v>
      </c>
      <c r="F80" s="30">
        <v>100</v>
      </c>
    </row>
    <row r="81" spans="1:6" ht="90" customHeight="1">
      <c r="A81" s="44" t="s">
        <v>253</v>
      </c>
      <c r="B81" s="23" t="s">
        <v>171</v>
      </c>
      <c r="C81" s="23"/>
      <c r="D81" s="30">
        <f>D82</f>
        <v>79.693</v>
      </c>
      <c r="E81" s="30">
        <f>E82</f>
        <v>434.661</v>
      </c>
      <c r="F81" s="30">
        <f>F82</f>
        <v>434.661</v>
      </c>
    </row>
    <row r="82" spans="1:6" ht="31.5">
      <c r="A82" s="20" t="s">
        <v>105</v>
      </c>
      <c r="B82" s="23" t="s">
        <v>171</v>
      </c>
      <c r="C82" s="23" t="s">
        <v>106</v>
      </c>
      <c r="D82" s="30">
        <v>79.693</v>
      </c>
      <c r="E82" s="30">
        <v>434.661</v>
      </c>
      <c r="F82" s="30">
        <v>434.661</v>
      </c>
    </row>
    <row r="83" spans="1:6" ht="63">
      <c r="A83" s="44" t="s">
        <v>252</v>
      </c>
      <c r="B83" s="23" t="s">
        <v>245</v>
      </c>
      <c r="C83" s="23"/>
      <c r="D83" s="30">
        <f>D84</f>
        <v>238.67272</v>
      </c>
      <c r="E83" s="30">
        <f>E84</f>
        <v>954.5909</v>
      </c>
      <c r="F83" s="30">
        <f>F84</f>
        <v>2409.12727</v>
      </c>
    </row>
    <row r="84" spans="1:6" ht="31.5">
      <c r="A84" s="20" t="s">
        <v>105</v>
      </c>
      <c r="B84" s="23" t="s">
        <v>245</v>
      </c>
      <c r="C84" s="23" t="s">
        <v>106</v>
      </c>
      <c r="D84" s="30">
        <v>238.67272</v>
      </c>
      <c r="E84" s="30">
        <v>954.5909</v>
      </c>
      <c r="F84" s="30">
        <v>2409.12727</v>
      </c>
    </row>
    <row r="85" spans="1:6" ht="120" customHeight="1">
      <c r="A85" s="20" t="s">
        <v>256</v>
      </c>
      <c r="B85" s="23" t="s">
        <v>186</v>
      </c>
      <c r="C85" s="23"/>
      <c r="D85" s="30">
        <f>D86</f>
        <v>7500</v>
      </c>
      <c r="E85" s="30">
        <f>E86</f>
        <v>0</v>
      </c>
      <c r="F85" s="30">
        <f>F86</f>
        <v>0</v>
      </c>
    </row>
    <row r="86" spans="1:6" ht="47.25">
      <c r="A86" s="20" t="s">
        <v>135</v>
      </c>
      <c r="B86" s="23" t="s">
        <v>186</v>
      </c>
      <c r="C86" s="23" t="s">
        <v>136</v>
      </c>
      <c r="D86" s="30">
        <v>7500</v>
      </c>
      <c r="E86" s="30"/>
      <c r="F86" s="30"/>
    </row>
    <row r="87" spans="1:6" ht="71.25" customHeight="1">
      <c r="A87" s="20" t="s">
        <v>178</v>
      </c>
      <c r="B87" s="23" t="s">
        <v>179</v>
      </c>
      <c r="C87" s="23"/>
      <c r="D87" s="30">
        <f aca="true" t="shared" si="0" ref="D87:F88">D88</f>
        <v>174.967</v>
      </c>
      <c r="E87" s="30">
        <f t="shared" si="0"/>
        <v>1050</v>
      </c>
      <c r="F87" s="30">
        <f t="shared" si="0"/>
        <v>1050</v>
      </c>
    </row>
    <row r="88" spans="1:6" ht="78.75">
      <c r="A88" s="20" t="s">
        <v>246</v>
      </c>
      <c r="B88" s="23" t="s">
        <v>247</v>
      </c>
      <c r="C88" s="23"/>
      <c r="D88" s="30">
        <f t="shared" si="0"/>
        <v>174.967</v>
      </c>
      <c r="E88" s="30">
        <f t="shared" si="0"/>
        <v>1050</v>
      </c>
      <c r="F88" s="30">
        <f t="shared" si="0"/>
        <v>1050</v>
      </c>
    </row>
    <row r="89" spans="1:6" ht="40.5" customHeight="1">
      <c r="A89" s="20" t="s">
        <v>105</v>
      </c>
      <c r="B89" s="23" t="s">
        <v>247</v>
      </c>
      <c r="C89" s="23" t="s">
        <v>106</v>
      </c>
      <c r="D89" s="30">
        <v>174.967</v>
      </c>
      <c r="E89" s="30">
        <v>1050</v>
      </c>
      <c r="F89" s="30">
        <v>1050</v>
      </c>
    </row>
    <row r="90" spans="1:6" ht="126.75" customHeight="1">
      <c r="A90" s="24" t="s">
        <v>278</v>
      </c>
      <c r="B90" s="48" t="s">
        <v>280</v>
      </c>
      <c r="C90" s="23"/>
      <c r="D90" s="30">
        <f aca="true" t="shared" si="1" ref="D90:F91">D91</f>
        <v>50</v>
      </c>
      <c r="E90" s="30">
        <f t="shared" si="1"/>
        <v>50</v>
      </c>
      <c r="F90" s="30">
        <f t="shared" si="1"/>
        <v>50</v>
      </c>
    </row>
    <row r="91" spans="1:6" ht="40.5" customHeight="1">
      <c r="A91" s="20" t="s">
        <v>279</v>
      </c>
      <c r="B91" s="48" t="s">
        <v>281</v>
      </c>
      <c r="C91" s="23"/>
      <c r="D91" s="30">
        <f t="shared" si="1"/>
        <v>50</v>
      </c>
      <c r="E91" s="30">
        <f t="shared" si="1"/>
        <v>50</v>
      </c>
      <c r="F91" s="30">
        <f t="shared" si="1"/>
        <v>50</v>
      </c>
    </row>
    <row r="92" spans="1:6" ht="40.5" customHeight="1">
      <c r="A92" s="20" t="s">
        <v>105</v>
      </c>
      <c r="B92" s="48" t="s">
        <v>282</v>
      </c>
      <c r="C92" s="23" t="s">
        <v>106</v>
      </c>
      <c r="D92" s="30">
        <v>50</v>
      </c>
      <c r="E92" s="30">
        <v>50</v>
      </c>
      <c r="F92" s="30">
        <v>50</v>
      </c>
    </row>
    <row r="93" spans="1:6" ht="89.25" customHeight="1">
      <c r="A93" s="20" t="s">
        <v>137</v>
      </c>
      <c r="B93" s="23" t="s">
        <v>138</v>
      </c>
      <c r="C93" s="23"/>
      <c r="D93" s="30">
        <f aca="true" t="shared" si="2" ref="D93:F94">D94</f>
        <v>100</v>
      </c>
      <c r="E93" s="30">
        <f t="shared" si="2"/>
        <v>60</v>
      </c>
      <c r="F93" s="30">
        <f t="shared" si="2"/>
        <v>60</v>
      </c>
    </row>
    <row r="94" spans="1:6" ht="34.5" customHeight="1">
      <c r="A94" s="20" t="s">
        <v>139</v>
      </c>
      <c r="B94" s="23" t="s">
        <v>140</v>
      </c>
      <c r="C94" s="23"/>
      <c r="D94" s="30">
        <f t="shared" si="2"/>
        <v>100</v>
      </c>
      <c r="E94" s="30">
        <f t="shared" si="2"/>
        <v>60</v>
      </c>
      <c r="F94" s="30">
        <f t="shared" si="2"/>
        <v>60</v>
      </c>
    </row>
    <row r="95" spans="1:6" ht="31.5">
      <c r="A95" s="20" t="s">
        <v>105</v>
      </c>
      <c r="B95" s="23" t="s">
        <v>140</v>
      </c>
      <c r="C95" s="23" t="s">
        <v>106</v>
      </c>
      <c r="D95" s="30">
        <v>100</v>
      </c>
      <c r="E95" s="30">
        <v>60</v>
      </c>
      <c r="F95" s="30">
        <v>60</v>
      </c>
    </row>
    <row r="96" spans="1:6" ht="47.25">
      <c r="A96" s="20" t="s">
        <v>176</v>
      </c>
      <c r="B96" s="23" t="s">
        <v>177</v>
      </c>
      <c r="C96" s="23"/>
      <c r="D96" s="30">
        <f aca="true" t="shared" si="3" ref="D96:F97">D97</f>
        <v>11192.89867</v>
      </c>
      <c r="E96" s="30">
        <f t="shared" si="3"/>
        <v>0</v>
      </c>
      <c r="F96" s="30">
        <f t="shared" si="3"/>
        <v>0</v>
      </c>
    </row>
    <row r="97" spans="1:6" ht="90" customHeight="1">
      <c r="A97" s="20" t="s">
        <v>258</v>
      </c>
      <c r="B97" s="23" t="s">
        <v>257</v>
      </c>
      <c r="C97" s="23"/>
      <c r="D97" s="30">
        <f t="shared" si="3"/>
        <v>11192.89867</v>
      </c>
      <c r="E97" s="30">
        <f t="shared" si="3"/>
        <v>0</v>
      </c>
      <c r="F97" s="30">
        <f t="shared" si="3"/>
        <v>0</v>
      </c>
    </row>
    <row r="98" spans="1:6" ht="33.75" customHeight="1">
      <c r="A98" s="20" t="s">
        <v>174</v>
      </c>
      <c r="B98" s="23" t="s">
        <v>257</v>
      </c>
      <c r="C98" s="23" t="s">
        <v>175</v>
      </c>
      <c r="D98" s="30">
        <v>11192.89867</v>
      </c>
      <c r="E98" s="30"/>
      <c r="F98" s="30"/>
    </row>
    <row r="99" spans="1:6" ht="54.75" customHeight="1">
      <c r="A99" s="20" t="s">
        <v>87</v>
      </c>
      <c r="B99" s="23" t="s">
        <v>66</v>
      </c>
      <c r="C99" s="23"/>
      <c r="D99" s="30">
        <f aca="true" t="shared" si="4" ref="D99:F100">D100</f>
        <v>15</v>
      </c>
      <c r="E99" s="30">
        <f t="shared" si="4"/>
        <v>10</v>
      </c>
      <c r="F99" s="30">
        <f t="shared" si="4"/>
        <v>15</v>
      </c>
    </row>
    <row r="100" spans="1:6" ht="31.5">
      <c r="A100" s="20" t="s">
        <v>55</v>
      </c>
      <c r="B100" s="23" t="s">
        <v>67</v>
      </c>
      <c r="C100" s="23"/>
      <c r="D100" s="30">
        <f t="shared" si="4"/>
        <v>15</v>
      </c>
      <c r="E100" s="30">
        <f t="shared" si="4"/>
        <v>10</v>
      </c>
      <c r="F100" s="30">
        <f t="shared" si="4"/>
        <v>15</v>
      </c>
    </row>
    <row r="101" spans="1:6" ht="47.25">
      <c r="A101" s="20" t="s">
        <v>135</v>
      </c>
      <c r="B101" s="23" t="s">
        <v>67</v>
      </c>
      <c r="C101" s="23" t="s">
        <v>136</v>
      </c>
      <c r="D101" s="30">
        <v>15</v>
      </c>
      <c r="E101" s="30">
        <v>10</v>
      </c>
      <c r="F101" s="30">
        <v>15</v>
      </c>
    </row>
    <row r="102" spans="1:6" ht="47.25">
      <c r="A102" s="20" t="s">
        <v>210</v>
      </c>
      <c r="B102" s="23" t="s">
        <v>211</v>
      </c>
      <c r="C102" s="23"/>
      <c r="D102" s="30">
        <f aca="true" t="shared" si="5" ref="D102:F103">D103</f>
        <v>415.18144</v>
      </c>
      <c r="E102" s="30">
        <f t="shared" si="5"/>
        <v>1104.93568</v>
      </c>
      <c r="F102" s="30">
        <f t="shared" si="5"/>
        <v>1004.7808</v>
      </c>
    </row>
    <row r="103" spans="1:6" ht="31.5">
      <c r="A103" s="20" t="s">
        <v>212</v>
      </c>
      <c r="B103" s="23" t="s">
        <v>213</v>
      </c>
      <c r="C103" s="23"/>
      <c r="D103" s="30">
        <f t="shared" si="5"/>
        <v>415.18144</v>
      </c>
      <c r="E103" s="30">
        <f t="shared" si="5"/>
        <v>1104.93568</v>
      </c>
      <c r="F103" s="30">
        <f t="shared" si="5"/>
        <v>1004.7808</v>
      </c>
    </row>
    <row r="104" spans="1:6" ht="31.5">
      <c r="A104" s="20" t="s">
        <v>180</v>
      </c>
      <c r="B104" s="23" t="s">
        <v>213</v>
      </c>
      <c r="C104" s="23" t="s">
        <v>181</v>
      </c>
      <c r="D104" s="30">
        <v>415.18144</v>
      </c>
      <c r="E104" s="30">
        <v>1104.93568</v>
      </c>
      <c r="F104" s="30">
        <v>1004.7808</v>
      </c>
    </row>
    <row r="105" spans="1:6" ht="63">
      <c r="A105" s="20" t="s">
        <v>111</v>
      </c>
      <c r="B105" s="23" t="s">
        <v>112</v>
      </c>
      <c r="C105" s="23"/>
      <c r="D105" s="30">
        <f>D106+D110+D112+D114+D116</f>
        <v>18388.899999999998</v>
      </c>
      <c r="E105" s="30">
        <f>E106+E110+E112+E114+E116</f>
        <v>17994.2</v>
      </c>
      <c r="F105" s="30">
        <f>F106+F110+F112+F114+F116</f>
        <v>17951.898999999998</v>
      </c>
    </row>
    <row r="106" spans="1:6" ht="47.25">
      <c r="A106" s="20" t="s">
        <v>118</v>
      </c>
      <c r="B106" s="23" t="s">
        <v>119</v>
      </c>
      <c r="C106" s="23"/>
      <c r="D106" s="30">
        <f>D107+D108+D109</f>
        <v>5965.8</v>
      </c>
      <c r="E106" s="30">
        <f>E107+E108+E109</f>
        <v>5285.8</v>
      </c>
      <c r="F106" s="30">
        <f>F107+F108+F109</f>
        <v>5285.8</v>
      </c>
    </row>
    <row r="107" spans="1:6" ht="87" customHeight="1">
      <c r="A107" s="20" t="s">
        <v>99</v>
      </c>
      <c r="B107" s="23" t="s">
        <v>119</v>
      </c>
      <c r="C107" s="23" t="s">
        <v>100</v>
      </c>
      <c r="D107" s="30">
        <v>5165.8</v>
      </c>
      <c r="E107" s="30">
        <v>5135.8</v>
      </c>
      <c r="F107" s="30">
        <v>5135.8</v>
      </c>
    </row>
    <row r="108" spans="1:6" ht="31.5">
      <c r="A108" s="20" t="s">
        <v>105</v>
      </c>
      <c r="B108" s="23" t="s">
        <v>119</v>
      </c>
      <c r="C108" s="23" t="s">
        <v>106</v>
      </c>
      <c r="D108" s="30">
        <v>300</v>
      </c>
      <c r="E108" s="30">
        <v>150</v>
      </c>
      <c r="F108" s="30">
        <v>150</v>
      </c>
    </row>
    <row r="109" spans="1:6" ht="15.75">
      <c r="A109" s="20" t="s">
        <v>107</v>
      </c>
      <c r="B109" s="23" t="s">
        <v>119</v>
      </c>
      <c r="C109" s="23" t="s">
        <v>108</v>
      </c>
      <c r="D109" s="30">
        <v>500</v>
      </c>
      <c r="E109" s="30"/>
      <c r="F109" s="30"/>
    </row>
    <row r="110" spans="1:6" ht="66" customHeight="1">
      <c r="A110" s="20" t="s">
        <v>242</v>
      </c>
      <c r="B110" s="23" t="s">
        <v>243</v>
      </c>
      <c r="C110" s="23"/>
      <c r="D110" s="30">
        <f>D111</f>
        <v>12219.855</v>
      </c>
      <c r="E110" s="30">
        <f>E111</f>
        <v>12505.155</v>
      </c>
      <c r="F110" s="30">
        <f>F111</f>
        <v>12462.854</v>
      </c>
    </row>
    <row r="111" spans="1:6" ht="15.75">
      <c r="A111" s="20" t="s">
        <v>115</v>
      </c>
      <c r="B111" s="23" t="s">
        <v>243</v>
      </c>
      <c r="C111" s="23" t="s">
        <v>86</v>
      </c>
      <c r="D111" s="30">
        <v>12219.855</v>
      </c>
      <c r="E111" s="30">
        <v>12505.155</v>
      </c>
      <c r="F111" s="30">
        <v>12462.854</v>
      </c>
    </row>
    <row r="112" spans="1:6" ht="47.25">
      <c r="A112" s="20" t="s">
        <v>113</v>
      </c>
      <c r="B112" s="23" t="s">
        <v>114</v>
      </c>
      <c r="C112" s="23"/>
      <c r="D112" s="30">
        <f>D113</f>
        <v>100</v>
      </c>
      <c r="E112" s="30">
        <f>E113</f>
        <v>100</v>
      </c>
      <c r="F112" s="30">
        <f>F113</f>
        <v>100</v>
      </c>
    </row>
    <row r="113" spans="1:6" ht="15.75">
      <c r="A113" s="20" t="s">
        <v>115</v>
      </c>
      <c r="B113" s="23" t="s">
        <v>114</v>
      </c>
      <c r="C113" s="23" t="s">
        <v>86</v>
      </c>
      <c r="D113" s="30">
        <v>100</v>
      </c>
      <c r="E113" s="30">
        <v>100</v>
      </c>
      <c r="F113" s="30">
        <v>100</v>
      </c>
    </row>
    <row r="114" spans="1:6" s="14" customFormat="1" ht="52.5" customHeight="1">
      <c r="A114" s="44" t="s">
        <v>120</v>
      </c>
      <c r="B114" s="23" t="s">
        <v>121</v>
      </c>
      <c r="C114" s="23"/>
      <c r="D114" s="30">
        <f>D115</f>
        <v>100</v>
      </c>
      <c r="E114" s="30">
        <f>E115</f>
        <v>100</v>
      </c>
      <c r="F114" s="30">
        <f>F115</f>
        <v>100</v>
      </c>
    </row>
    <row r="115" spans="1:6" s="14" customFormat="1" ht="15.75">
      <c r="A115" s="20" t="s">
        <v>107</v>
      </c>
      <c r="B115" s="23" t="s">
        <v>121</v>
      </c>
      <c r="C115" s="23" t="s">
        <v>108</v>
      </c>
      <c r="D115" s="30">
        <v>100</v>
      </c>
      <c r="E115" s="30">
        <v>100</v>
      </c>
      <c r="F115" s="30">
        <v>100</v>
      </c>
    </row>
    <row r="116" spans="1:6" s="15" customFormat="1" ht="63">
      <c r="A116" s="46" t="s">
        <v>242</v>
      </c>
      <c r="B116" s="23" t="s">
        <v>141</v>
      </c>
      <c r="C116" s="23"/>
      <c r="D116" s="30">
        <f>D117+D118</f>
        <v>3.245</v>
      </c>
      <c r="E116" s="30">
        <f>E117+E118</f>
        <v>3.245</v>
      </c>
      <c r="F116" s="30">
        <f>F117+F118</f>
        <v>3.245</v>
      </c>
    </row>
    <row r="117" spans="1:6" s="15" customFormat="1" ht="94.5">
      <c r="A117" s="20" t="s">
        <v>99</v>
      </c>
      <c r="B117" s="23" t="s">
        <v>141</v>
      </c>
      <c r="C117" s="23" t="s">
        <v>100</v>
      </c>
      <c r="D117" s="30">
        <v>2.95</v>
      </c>
      <c r="E117" s="30">
        <v>2.95</v>
      </c>
      <c r="F117" s="30">
        <v>2.95</v>
      </c>
    </row>
    <row r="118" spans="1:6" s="15" customFormat="1" ht="31.5">
      <c r="A118" s="20" t="s">
        <v>105</v>
      </c>
      <c r="B118" s="23" t="s">
        <v>141</v>
      </c>
      <c r="C118" s="23" t="s">
        <v>106</v>
      </c>
      <c r="D118" s="30">
        <v>0.295</v>
      </c>
      <c r="E118" s="30">
        <v>0.295</v>
      </c>
      <c r="F118" s="30">
        <v>0.295</v>
      </c>
    </row>
    <row r="119" spans="1:6" s="15" customFormat="1" ht="78.75">
      <c r="A119" s="20" t="s">
        <v>152</v>
      </c>
      <c r="B119" s="23" t="s">
        <v>153</v>
      </c>
      <c r="C119" s="23"/>
      <c r="D119" s="30">
        <f>D120+D122+D124</f>
        <v>30</v>
      </c>
      <c r="E119" s="30">
        <f>E120+E122+E124</f>
        <v>15</v>
      </c>
      <c r="F119" s="30">
        <f>F120+F122+F124</f>
        <v>15</v>
      </c>
    </row>
    <row r="120" spans="1:6" s="15" customFormat="1" ht="63">
      <c r="A120" s="20" t="s">
        <v>154</v>
      </c>
      <c r="B120" s="23" t="s">
        <v>155</v>
      </c>
      <c r="C120" s="23"/>
      <c r="D120" s="30">
        <f>D121</f>
        <v>10</v>
      </c>
      <c r="E120" s="30">
        <f>E121</f>
        <v>5</v>
      </c>
      <c r="F120" s="30">
        <f>F121</f>
        <v>5</v>
      </c>
    </row>
    <row r="121" spans="1:6" s="15" customFormat="1" ht="31.5">
      <c r="A121" s="20" t="s">
        <v>105</v>
      </c>
      <c r="B121" s="23" t="s">
        <v>155</v>
      </c>
      <c r="C121" s="23" t="s">
        <v>106</v>
      </c>
      <c r="D121" s="30">
        <v>10</v>
      </c>
      <c r="E121" s="30">
        <v>5</v>
      </c>
      <c r="F121" s="30">
        <v>5</v>
      </c>
    </row>
    <row r="122" spans="1:6" s="15" customFormat="1" ht="52.5" customHeight="1">
      <c r="A122" s="20" t="s">
        <v>156</v>
      </c>
      <c r="B122" s="23" t="s">
        <v>157</v>
      </c>
      <c r="C122" s="23"/>
      <c r="D122" s="30">
        <f>D123</f>
        <v>10</v>
      </c>
      <c r="E122" s="30">
        <f>E123</f>
        <v>5</v>
      </c>
      <c r="F122" s="30">
        <f>F123</f>
        <v>5</v>
      </c>
    </row>
    <row r="123" spans="1:6" s="15" customFormat="1" ht="31.5">
      <c r="A123" s="20" t="s">
        <v>105</v>
      </c>
      <c r="B123" s="23" t="s">
        <v>157</v>
      </c>
      <c r="C123" s="23" t="s">
        <v>106</v>
      </c>
      <c r="D123" s="30">
        <v>10</v>
      </c>
      <c r="E123" s="30">
        <v>5</v>
      </c>
      <c r="F123" s="30">
        <v>5</v>
      </c>
    </row>
    <row r="124" spans="1:6" s="15" customFormat="1" ht="31.5">
      <c r="A124" s="20" t="s">
        <v>158</v>
      </c>
      <c r="B124" s="23" t="s">
        <v>159</v>
      </c>
      <c r="C124" s="23"/>
      <c r="D124" s="30">
        <f>D125</f>
        <v>10</v>
      </c>
      <c r="E124" s="30">
        <f>E125</f>
        <v>5</v>
      </c>
      <c r="F124" s="30">
        <f>F125</f>
        <v>5</v>
      </c>
    </row>
    <row r="125" spans="1:6" s="15" customFormat="1" ht="31.5">
      <c r="A125" s="20" t="s">
        <v>105</v>
      </c>
      <c r="B125" s="23" t="s">
        <v>159</v>
      </c>
      <c r="C125" s="23" t="s">
        <v>106</v>
      </c>
      <c r="D125" s="30">
        <v>10</v>
      </c>
      <c r="E125" s="30">
        <v>5</v>
      </c>
      <c r="F125" s="30">
        <v>5</v>
      </c>
    </row>
    <row r="126" spans="1:6" s="15" customFormat="1" ht="51" customHeight="1">
      <c r="A126" s="20" t="s">
        <v>251</v>
      </c>
      <c r="B126" s="23" t="s">
        <v>239</v>
      </c>
      <c r="C126" s="23"/>
      <c r="D126" s="30">
        <f aca="true" t="shared" si="6" ref="D126:F127">D127</f>
        <v>100</v>
      </c>
      <c r="E126" s="30">
        <f>E127</f>
        <v>80</v>
      </c>
      <c r="F126" s="30">
        <f>F127</f>
        <v>80</v>
      </c>
    </row>
    <row r="127" spans="1:6" s="15" customFormat="1" ht="31.5">
      <c r="A127" s="20" t="s">
        <v>240</v>
      </c>
      <c r="B127" s="23" t="s">
        <v>241</v>
      </c>
      <c r="C127" s="23"/>
      <c r="D127" s="30">
        <f t="shared" si="6"/>
        <v>100</v>
      </c>
      <c r="E127" s="30">
        <f t="shared" si="6"/>
        <v>80</v>
      </c>
      <c r="F127" s="30">
        <f t="shared" si="6"/>
        <v>80</v>
      </c>
    </row>
    <row r="128" spans="1:6" s="15" customFormat="1" ht="31.5">
      <c r="A128" s="20" t="s">
        <v>105</v>
      </c>
      <c r="B128" s="23" t="s">
        <v>241</v>
      </c>
      <c r="C128" s="23" t="s">
        <v>106</v>
      </c>
      <c r="D128" s="30">
        <v>100</v>
      </c>
      <c r="E128" s="30">
        <v>80</v>
      </c>
      <c r="F128" s="30">
        <v>80</v>
      </c>
    </row>
    <row r="129" spans="1:6" s="16" customFormat="1" ht="47.25">
      <c r="A129" s="41" t="s">
        <v>259</v>
      </c>
      <c r="B129" s="23" t="s">
        <v>189</v>
      </c>
      <c r="C129" s="23"/>
      <c r="D129" s="30">
        <f aca="true" t="shared" si="7" ref="D129:F130">D130</f>
        <v>30</v>
      </c>
      <c r="E129" s="30">
        <f>E130</f>
        <v>20</v>
      </c>
      <c r="F129" s="30">
        <f>F130</f>
        <v>20</v>
      </c>
    </row>
    <row r="130" spans="1:6" s="15" customFormat="1" ht="31.5">
      <c r="A130" s="20" t="s">
        <v>190</v>
      </c>
      <c r="B130" s="23" t="s">
        <v>191</v>
      </c>
      <c r="C130" s="23"/>
      <c r="D130" s="30">
        <f t="shared" si="7"/>
        <v>30</v>
      </c>
      <c r="E130" s="30">
        <f t="shared" si="7"/>
        <v>20</v>
      </c>
      <c r="F130" s="30">
        <f t="shared" si="7"/>
        <v>20</v>
      </c>
    </row>
    <row r="131" spans="1:6" s="15" customFormat="1" ht="31.5">
      <c r="A131" s="20" t="s">
        <v>105</v>
      </c>
      <c r="B131" s="23" t="s">
        <v>191</v>
      </c>
      <c r="C131" s="23" t="s">
        <v>106</v>
      </c>
      <c r="D131" s="30">
        <v>30</v>
      </c>
      <c r="E131" s="30">
        <v>20</v>
      </c>
      <c r="F131" s="30">
        <v>20</v>
      </c>
    </row>
    <row r="132" spans="1:6" s="15" customFormat="1" ht="63">
      <c r="A132" s="41" t="s">
        <v>162</v>
      </c>
      <c r="B132" s="23" t="s">
        <v>163</v>
      </c>
      <c r="C132" s="23"/>
      <c r="D132" s="30">
        <f>D133+D135+D139+D137</f>
        <v>46917.149999999994</v>
      </c>
      <c r="E132" s="30">
        <f>E133+E135+E139+E137</f>
        <v>14024.300000000001</v>
      </c>
      <c r="F132" s="30">
        <f>F133+F135+F139+F137</f>
        <v>22183.4</v>
      </c>
    </row>
    <row r="133" spans="1:6" s="15" customFormat="1" ht="31.5">
      <c r="A133" s="20" t="s">
        <v>164</v>
      </c>
      <c r="B133" s="23" t="s">
        <v>165</v>
      </c>
      <c r="C133" s="23"/>
      <c r="D133" s="30">
        <f>D134</f>
        <v>11671.4</v>
      </c>
      <c r="E133" s="30">
        <f>E134</f>
        <v>11914.400000000001</v>
      </c>
      <c r="F133" s="30">
        <f>F134</f>
        <v>12273.5</v>
      </c>
    </row>
    <row r="134" spans="1:6" s="15" customFormat="1" ht="31.5">
      <c r="A134" s="20" t="s">
        <v>105</v>
      </c>
      <c r="B134" s="23" t="s">
        <v>165</v>
      </c>
      <c r="C134" s="23" t="s">
        <v>106</v>
      </c>
      <c r="D134" s="30">
        <f>10398.9+1272.5</f>
        <v>11671.4</v>
      </c>
      <c r="E134" s="30">
        <f>11553.2+361.2</f>
        <v>11914.400000000001</v>
      </c>
      <c r="F134" s="30">
        <f>12815.3-541.8</f>
        <v>12273.5</v>
      </c>
    </row>
    <row r="135" spans="1:6" s="15" customFormat="1" ht="31.5">
      <c r="A135" s="20" t="s">
        <v>166</v>
      </c>
      <c r="B135" s="23" t="s">
        <v>167</v>
      </c>
      <c r="C135" s="23"/>
      <c r="D135" s="30">
        <f>D136</f>
        <v>2009.9</v>
      </c>
      <c r="E135" s="30">
        <f>E136</f>
        <v>2009.9</v>
      </c>
      <c r="F135" s="30">
        <f>F136</f>
        <v>2009.9</v>
      </c>
    </row>
    <row r="136" spans="1:6" s="15" customFormat="1" ht="15.75">
      <c r="A136" s="20" t="s">
        <v>115</v>
      </c>
      <c r="B136" s="23" t="s">
        <v>167</v>
      </c>
      <c r="C136" s="23" t="s">
        <v>86</v>
      </c>
      <c r="D136" s="30">
        <v>2009.9</v>
      </c>
      <c r="E136" s="30">
        <v>2009.9</v>
      </c>
      <c r="F136" s="30">
        <v>2009.9</v>
      </c>
    </row>
    <row r="137" spans="1:6" s="15" customFormat="1" ht="63">
      <c r="A137" s="20" t="s">
        <v>276</v>
      </c>
      <c r="B137" s="23" t="s">
        <v>275</v>
      </c>
      <c r="C137" s="23"/>
      <c r="D137" s="30">
        <f>D138</f>
        <v>100</v>
      </c>
      <c r="E137" s="30">
        <f>E138</f>
        <v>100</v>
      </c>
      <c r="F137" s="30">
        <f>F138</f>
        <v>100</v>
      </c>
    </row>
    <row r="138" spans="1:6" s="15" customFormat="1" ht="31.5">
      <c r="A138" s="20" t="s">
        <v>105</v>
      </c>
      <c r="B138" s="23" t="s">
        <v>275</v>
      </c>
      <c r="C138" s="23" t="s">
        <v>106</v>
      </c>
      <c r="D138" s="30">
        <v>100</v>
      </c>
      <c r="E138" s="30">
        <v>100</v>
      </c>
      <c r="F138" s="30">
        <v>100</v>
      </c>
    </row>
    <row r="139" spans="1:6" s="15" customFormat="1" ht="299.25" customHeight="1">
      <c r="A139" s="43" t="s">
        <v>266</v>
      </c>
      <c r="B139" s="23" t="s">
        <v>168</v>
      </c>
      <c r="C139" s="23"/>
      <c r="D139" s="30">
        <f>D140</f>
        <v>33135.85</v>
      </c>
      <c r="E139" s="30">
        <f>E140</f>
        <v>0</v>
      </c>
      <c r="F139" s="30">
        <f>F140</f>
        <v>7800</v>
      </c>
    </row>
    <row r="140" spans="1:6" s="15" customFormat="1" ht="31.5">
      <c r="A140" s="20" t="s">
        <v>105</v>
      </c>
      <c r="B140" s="23" t="s">
        <v>168</v>
      </c>
      <c r="C140" s="23" t="s">
        <v>106</v>
      </c>
      <c r="D140" s="30">
        <v>33135.85</v>
      </c>
      <c r="E140" s="30"/>
      <c r="F140" s="30">
        <v>7800</v>
      </c>
    </row>
    <row r="141" spans="1:6" s="15" customFormat="1" ht="32.25" customHeight="1">
      <c r="A141" s="41" t="s">
        <v>260</v>
      </c>
      <c r="B141" s="23" t="s">
        <v>61</v>
      </c>
      <c r="C141" s="23"/>
      <c r="D141" s="30">
        <f>D142+D165+D171</f>
        <v>11507.400000000001</v>
      </c>
      <c r="E141" s="30">
        <f>E142+E165+E171</f>
        <v>10416.1</v>
      </c>
      <c r="F141" s="30">
        <f>F142+F165+F171</f>
        <v>11582.800000000001</v>
      </c>
    </row>
    <row r="142" spans="1:6" s="15" customFormat="1" ht="31.5">
      <c r="A142" s="20" t="s">
        <v>88</v>
      </c>
      <c r="B142" s="23" t="s">
        <v>62</v>
      </c>
      <c r="C142" s="23"/>
      <c r="D142" s="30">
        <f>D143+D145+D147+D149+D151+D153+D155+D157+D160+D162</f>
        <v>8256.1</v>
      </c>
      <c r="E142" s="30">
        <f>E143+E145+E147+E149+E151+E153+E155+E157+E160+E162</f>
        <v>8034.799999999999</v>
      </c>
      <c r="F142" s="30">
        <f>F143+F145+F147+F149+F151+F153+F155+F157+F160+F162</f>
        <v>8311.5</v>
      </c>
    </row>
    <row r="143" spans="1:6" s="15" customFormat="1" ht="31.5">
      <c r="A143" s="20" t="s">
        <v>214</v>
      </c>
      <c r="B143" s="23" t="s">
        <v>215</v>
      </c>
      <c r="C143" s="23"/>
      <c r="D143" s="30">
        <f>D144</f>
        <v>50</v>
      </c>
      <c r="E143" s="30">
        <f>E144</f>
        <v>20</v>
      </c>
      <c r="F143" s="37">
        <f>F144</f>
        <v>50</v>
      </c>
    </row>
    <row r="144" spans="1:6" s="15" customFormat="1" ht="31.5">
      <c r="A144" s="20" t="s">
        <v>180</v>
      </c>
      <c r="B144" s="23" t="s">
        <v>215</v>
      </c>
      <c r="C144" s="23" t="s">
        <v>181</v>
      </c>
      <c r="D144" s="30">
        <v>50</v>
      </c>
      <c r="E144" s="30">
        <v>20</v>
      </c>
      <c r="F144" s="37">
        <v>50</v>
      </c>
    </row>
    <row r="145" spans="1:6" s="15" customFormat="1" ht="47.25">
      <c r="A145" s="20" t="s">
        <v>50</v>
      </c>
      <c r="B145" s="23" t="s">
        <v>68</v>
      </c>
      <c r="C145" s="23"/>
      <c r="D145" s="30">
        <f>D146</f>
        <v>300</v>
      </c>
      <c r="E145" s="30">
        <f>E146</f>
        <v>200</v>
      </c>
      <c r="F145" s="37">
        <f>F146</f>
        <v>200</v>
      </c>
    </row>
    <row r="146" spans="1:6" s="15" customFormat="1" ht="31.5">
      <c r="A146" s="20" t="s">
        <v>105</v>
      </c>
      <c r="B146" s="23" t="s">
        <v>68</v>
      </c>
      <c r="C146" s="23" t="s">
        <v>106</v>
      </c>
      <c r="D146" s="30">
        <v>300</v>
      </c>
      <c r="E146" s="30">
        <v>200</v>
      </c>
      <c r="F146" s="37">
        <v>200</v>
      </c>
    </row>
    <row r="147" spans="1:6" s="15" customFormat="1" ht="15.75">
      <c r="A147" s="20" t="s">
        <v>46</v>
      </c>
      <c r="B147" s="23" t="s">
        <v>84</v>
      </c>
      <c r="C147" s="23"/>
      <c r="D147" s="30">
        <f>D148</f>
        <v>30</v>
      </c>
      <c r="E147" s="30">
        <f>E148</f>
        <v>30</v>
      </c>
      <c r="F147" s="37">
        <f>F148</f>
        <v>70</v>
      </c>
    </row>
    <row r="148" spans="1:6" s="15" customFormat="1" ht="31.5">
      <c r="A148" s="20" t="s">
        <v>180</v>
      </c>
      <c r="B148" s="23" t="s">
        <v>84</v>
      </c>
      <c r="C148" s="23" t="s">
        <v>181</v>
      </c>
      <c r="D148" s="30">
        <v>30</v>
      </c>
      <c r="E148" s="30">
        <v>30</v>
      </c>
      <c r="F148" s="37">
        <v>70</v>
      </c>
    </row>
    <row r="149" spans="1:6" s="15" customFormat="1" ht="15.75">
      <c r="A149" s="20" t="s">
        <v>47</v>
      </c>
      <c r="B149" s="23" t="s">
        <v>85</v>
      </c>
      <c r="C149" s="23"/>
      <c r="D149" s="30">
        <f>D150</f>
        <v>30</v>
      </c>
      <c r="E149" s="30">
        <f>E150</f>
        <v>25</v>
      </c>
      <c r="F149" s="37">
        <f>F150</f>
        <v>50</v>
      </c>
    </row>
    <row r="150" spans="1:6" s="15" customFormat="1" ht="31.5">
      <c r="A150" s="20" t="s">
        <v>105</v>
      </c>
      <c r="B150" s="23" t="s">
        <v>85</v>
      </c>
      <c r="C150" s="23" t="s">
        <v>106</v>
      </c>
      <c r="D150" s="30">
        <v>30</v>
      </c>
      <c r="E150" s="30">
        <v>25</v>
      </c>
      <c r="F150" s="37">
        <v>50</v>
      </c>
    </row>
    <row r="151" spans="1:6" s="15" customFormat="1" ht="31.5">
      <c r="A151" s="20" t="s">
        <v>216</v>
      </c>
      <c r="B151" s="23" t="s">
        <v>217</v>
      </c>
      <c r="C151" s="23"/>
      <c r="D151" s="30">
        <f>D152</f>
        <v>70</v>
      </c>
      <c r="E151" s="30">
        <f>E152</f>
        <v>50</v>
      </c>
      <c r="F151" s="37">
        <f>F152</f>
        <v>70</v>
      </c>
    </row>
    <row r="152" spans="1:6" s="15" customFormat="1" ht="31.5">
      <c r="A152" s="20" t="s">
        <v>105</v>
      </c>
      <c r="B152" s="23" t="s">
        <v>217</v>
      </c>
      <c r="C152" s="23" t="s">
        <v>106</v>
      </c>
      <c r="D152" s="30">
        <v>70</v>
      </c>
      <c r="E152" s="30">
        <v>50</v>
      </c>
      <c r="F152" s="37">
        <v>70</v>
      </c>
    </row>
    <row r="153" spans="1:6" s="15" customFormat="1" ht="31.5">
      <c r="A153" s="20" t="s">
        <v>218</v>
      </c>
      <c r="B153" s="23" t="s">
        <v>219</v>
      </c>
      <c r="C153" s="23"/>
      <c r="D153" s="30">
        <f>D154</f>
        <v>20</v>
      </c>
      <c r="E153" s="30">
        <f>E154</f>
        <v>20</v>
      </c>
      <c r="F153" s="37">
        <f>F154</f>
        <v>50</v>
      </c>
    </row>
    <row r="154" spans="1:6" s="15" customFormat="1" ht="31.5">
      <c r="A154" s="20" t="s">
        <v>180</v>
      </c>
      <c r="B154" s="23" t="s">
        <v>219</v>
      </c>
      <c r="C154" s="23" t="s">
        <v>181</v>
      </c>
      <c r="D154" s="30">
        <v>20</v>
      </c>
      <c r="E154" s="30">
        <v>20</v>
      </c>
      <c r="F154" s="37">
        <v>50</v>
      </c>
    </row>
    <row r="155" spans="1:6" s="15" customFormat="1" ht="31.5">
      <c r="A155" s="20" t="s">
        <v>220</v>
      </c>
      <c r="B155" s="23" t="s">
        <v>221</v>
      </c>
      <c r="C155" s="23"/>
      <c r="D155" s="30">
        <f>D156</f>
        <v>20</v>
      </c>
      <c r="E155" s="30">
        <f>E156</f>
        <v>20</v>
      </c>
      <c r="F155" s="37">
        <f>F156</f>
        <v>50</v>
      </c>
    </row>
    <row r="156" spans="1:6" s="15" customFormat="1" ht="31.5">
      <c r="A156" s="20" t="s">
        <v>180</v>
      </c>
      <c r="B156" s="23" t="s">
        <v>221</v>
      </c>
      <c r="C156" s="23" t="s">
        <v>181</v>
      </c>
      <c r="D156" s="30">
        <v>20</v>
      </c>
      <c r="E156" s="30">
        <v>20</v>
      </c>
      <c r="F156" s="37">
        <v>50</v>
      </c>
    </row>
    <row r="157" spans="1:6" s="15" customFormat="1" ht="15.75">
      <c r="A157" s="20" t="s">
        <v>81</v>
      </c>
      <c r="B157" s="23" t="s">
        <v>82</v>
      </c>
      <c r="C157" s="23"/>
      <c r="D157" s="30">
        <f>D158+D159</f>
        <v>200</v>
      </c>
      <c r="E157" s="30">
        <f>E158+E159</f>
        <v>150</v>
      </c>
      <c r="F157" s="37">
        <f>F158+F159</f>
        <v>150</v>
      </c>
    </row>
    <row r="158" spans="1:6" s="15" customFormat="1" ht="31.5">
      <c r="A158" s="20" t="s">
        <v>180</v>
      </c>
      <c r="B158" s="23" t="s">
        <v>82</v>
      </c>
      <c r="C158" s="23" t="s">
        <v>181</v>
      </c>
      <c r="D158" s="30">
        <v>70</v>
      </c>
      <c r="E158" s="37">
        <v>50</v>
      </c>
      <c r="F158" s="37">
        <v>50</v>
      </c>
    </row>
    <row r="159" spans="1:6" s="15" customFormat="1" ht="47.25">
      <c r="A159" s="20" t="s">
        <v>135</v>
      </c>
      <c r="B159" s="23" t="s">
        <v>82</v>
      </c>
      <c r="C159" s="23" t="s">
        <v>136</v>
      </c>
      <c r="D159" s="30">
        <v>130</v>
      </c>
      <c r="E159" s="37">
        <v>100</v>
      </c>
      <c r="F159" s="37">
        <v>100</v>
      </c>
    </row>
    <row r="160" spans="1:6" s="15" customFormat="1" ht="31.5">
      <c r="A160" s="20" t="s">
        <v>222</v>
      </c>
      <c r="B160" s="23" t="s">
        <v>223</v>
      </c>
      <c r="C160" s="23"/>
      <c r="D160" s="30">
        <f>D161</f>
        <v>34.9</v>
      </c>
      <c r="E160" s="37">
        <f>E161</f>
        <v>30</v>
      </c>
      <c r="F160" s="37">
        <f>F161</f>
        <v>30</v>
      </c>
    </row>
    <row r="161" spans="1:6" s="15" customFormat="1" ht="31.5">
      <c r="A161" s="21" t="s">
        <v>105</v>
      </c>
      <c r="B161" s="22" t="s">
        <v>223</v>
      </c>
      <c r="C161" s="22" t="s">
        <v>106</v>
      </c>
      <c r="D161" s="31">
        <v>34.9</v>
      </c>
      <c r="E161" s="40">
        <v>30</v>
      </c>
      <c r="F161" s="40">
        <v>30</v>
      </c>
    </row>
    <row r="162" spans="1:6" s="15" customFormat="1" ht="94.5">
      <c r="A162" s="32" t="s">
        <v>267</v>
      </c>
      <c r="B162" s="23" t="s">
        <v>83</v>
      </c>
      <c r="C162" s="23"/>
      <c r="D162" s="30">
        <f>SUM(D163:D164)</f>
        <v>7501.2</v>
      </c>
      <c r="E162" s="37">
        <f>SUM(E163:E164)</f>
        <v>7489.799999999999</v>
      </c>
      <c r="F162" s="37">
        <f>SUM(F163:F164)</f>
        <v>7591.5</v>
      </c>
    </row>
    <row r="163" spans="1:6" s="15" customFormat="1" ht="31.5">
      <c r="A163" s="20" t="s">
        <v>105</v>
      </c>
      <c r="B163" s="23" t="s">
        <v>83</v>
      </c>
      <c r="C163" s="23" t="s">
        <v>106</v>
      </c>
      <c r="D163" s="30">
        <v>4322.7</v>
      </c>
      <c r="E163" s="37">
        <v>4322.7</v>
      </c>
      <c r="F163" s="37">
        <v>4322.7</v>
      </c>
    </row>
    <row r="164" spans="1:6" s="15" customFormat="1" ht="47.25">
      <c r="A164" s="20" t="s">
        <v>135</v>
      </c>
      <c r="B164" s="23" t="s">
        <v>83</v>
      </c>
      <c r="C164" s="23" t="s">
        <v>136</v>
      </c>
      <c r="D164" s="30">
        <v>3178.5</v>
      </c>
      <c r="E164" s="37">
        <v>3167.1</v>
      </c>
      <c r="F164" s="37">
        <v>3268.8</v>
      </c>
    </row>
    <row r="165" spans="1:6" s="15" customFormat="1" ht="15.75">
      <c r="A165" s="20" t="s">
        <v>200</v>
      </c>
      <c r="B165" s="23" t="s">
        <v>201</v>
      </c>
      <c r="C165" s="23"/>
      <c r="D165" s="30">
        <f>D166+D168</f>
        <v>446.2</v>
      </c>
      <c r="E165" s="30">
        <f>E166+E168</f>
        <v>296.2</v>
      </c>
      <c r="F165" s="30">
        <f>F166+F168</f>
        <v>496.2</v>
      </c>
    </row>
    <row r="166" spans="1:6" s="15" customFormat="1" ht="31.5">
      <c r="A166" s="20" t="s">
        <v>224</v>
      </c>
      <c r="B166" s="38" t="s">
        <v>225</v>
      </c>
      <c r="C166" s="38"/>
      <c r="D166" s="37">
        <f>D167</f>
        <v>200</v>
      </c>
      <c r="E166" s="37">
        <f>E167</f>
        <v>100</v>
      </c>
      <c r="F166" s="37">
        <f>F167</f>
        <v>300</v>
      </c>
    </row>
    <row r="167" spans="1:6" s="8" customFormat="1" ht="31.5">
      <c r="A167" s="21" t="s">
        <v>180</v>
      </c>
      <c r="B167" s="39" t="s">
        <v>225</v>
      </c>
      <c r="C167" s="39" t="s">
        <v>181</v>
      </c>
      <c r="D167" s="40">
        <v>200</v>
      </c>
      <c r="E167" s="40">
        <v>100</v>
      </c>
      <c r="F167" s="40">
        <v>300</v>
      </c>
    </row>
    <row r="168" spans="1:6" s="8" customFormat="1" ht="31.5">
      <c r="A168" s="20" t="s">
        <v>202</v>
      </c>
      <c r="B168" s="38" t="s">
        <v>203</v>
      </c>
      <c r="C168" s="38"/>
      <c r="D168" s="37">
        <f>D169+D170</f>
        <v>246.2</v>
      </c>
      <c r="E168" s="37">
        <f>E169+E170</f>
        <v>196.2</v>
      </c>
      <c r="F168" s="37">
        <f>F169+F170</f>
        <v>196.2</v>
      </c>
    </row>
    <row r="169" spans="1:6" s="8" customFormat="1" ht="31.5">
      <c r="A169" s="20" t="s">
        <v>180</v>
      </c>
      <c r="B169" s="38" t="s">
        <v>203</v>
      </c>
      <c r="C169" s="38" t="s">
        <v>181</v>
      </c>
      <c r="D169" s="37">
        <v>196.2</v>
      </c>
      <c r="E169" s="37">
        <v>196.2</v>
      </c>
      <c r="F169" s="37">
        <v>196.2</v>
      </c>
    </row>
    <row r="170" spans="1:6" s="15" customFormat="1" ht="47.25">
      <c r="A170" s="20" t="s">
        <v>135</v>
      </c>
      <c r="B170" s="38" t="s">
        <v>203</v>
      </c>
      <c r="C170" s="38" t="s">
        <v>136</v>
      </c>
      <c r="D170" s="37">
        <v>50</v>
      </c>
      <c r="E170" s="37"/>
      <c r="F170" s="37"/>
    </row>
    <row r="171" spans="1:6" s="15" customFormat="1" ht="31.5">
      <c r="A171" s="20" t="s">
        <v>142</v>
      </c>
      <c r="B171" s="38" t="s">
        <v>143</v>
      </c>
      <c r="C171" s="38"/>
      <c r="D171" s="37">
        <f>D172+D174+D176+D178</f>
        <v>2805.1</v>
      </c>
      <c r="E171" s="37">
        <f>E172+E174+E176+E178</f>
        <v>2085.1</v>
      </c>
      <c r="F171" s="37">
        <f>F172+F174+F176+F178</f>
        <v>2775.1</v>
      </c>
    </row>
    <row r="172" spans="1:6" s="15" customFormat="1" ht="15.75">
      <c r="A172" s="20" t="s">
        <v>208</v>
      </c>
      <c r="B172" s="38" t="s">
        <v>209</v>
      </c>
      <c r="C172" s="38"/>
      <c r="D172" s="37">
        <f>D173</f>
        <v>2460</v>
      </c>
      <c r="E172" s="37">
        <f>E173</f>
        <v>1800</v>
      </c>
      <c r="F172" s="37">
        <f>F173</f>
        <v>2460</v>
      </c>
    </row>
    <row r="173" spans="1:6" s="15" customFormat="1" ht="31.5">
      <c r="A173" s="21" t="s">
        <v>180</v>
      </c>
      <c r="B173" s="39" t="s">
        <v>209</v>
      </c>
      <c r="C173" s="39" t="s">
        <v>181</v>
      </c>
      <c r="D173" s="37">
        <v>2460</v>
      </c>
      <c r="E173" s="37">
        <v>1800</v>
      </c>
      <c r="F173" s="37">
        <v>2460</v>
      </c>
    </row>
    <row r="174" spans="1:6" s="15" customFormat="1" ht="47.25">
      <c r="A174" s="20" t="s">
        <v>144</v>
      </c>
      <c r="B174" s="38" t="s">
        <v>145</v>
      </c>
      <c r="C174" s="38"/>
      <c r="D174" s="37">
        <f>D175</f>
        <v>145.1</v>
      </c>
      <c r="E174" s="37">
        <f>E175</f>
        <v>145.1</v>
      </c>
      <c r="F174" s="37">
        <f>F175</f>
        <v>145.1</v>
      </c>
    </row>
    <row r="175" spans="1:6" s="15" customFormat="1" ht="31.5">
      <c r="A175" s="21" t="s">
        <v>105</v>
      </c>
      <c r="B175" s="39" t="s">
        <v>145</v>
      </c>
      <c r="C175" s="39" t="s">
        <v>106</v>
      </c>
      <c r="D175" s="37">
        <v>145.1</v>
      </c>
      <c r="E175" s="37">
        <v>145.1</v>
      </c>
      <c r="F175" s="37">
        <v>145.1</v>
      </c>
    </row>
    <row r="176" spans="1:6" s="15" customFormat="1" ht="31.5">
      <c r="A176" s="20" t="s">
        <v>226</v>
      </c>
      <c r="B176" s="38" t="s">
        <v>227</v>
      </c>
      <c r="C176" s="38"/>
      <c r="D176" s="37">
        <f>D177</f>
        <v>150</v>
      </c>
      <c r="E176" s="37">
        <f>E177</f>
        <v>100</v>
      </c>
      <c r="F176" s="37">
        <f>F177</f>
        <v>100</v>
      </c>
    </row>
    <row r="177" spans="1:6" s="15" customFormat="1" ht="31.5">
      <c r="A177" s="21" t="s">
        <v>180</v>
      </c>
      <c r="B177" s="22" t="s">
        <v>227</v>
      </c>
      <c r="C177" s="22" t="s">
        <v>181</v>
      </c>
      <c r="D177" s="30">
        <v>150</v>
      </c>
      <c r="E177" s="30">
        <v>100</v>
      </c>
      <c r="F177" s="30">
        <v>100</v>
      </c>
    </row>
    <row r="178" spans="1:6" s="15" customFormat="1" ht="31.5">
      <c r="A178" s="20" t="s">
        <v>228</v>
      </c>
      <c r="B178" s="23" t="s">
        <v>229</v>
      </c>
      <c r="C178" s="23"/>
      <c r="D178" s="30">
        <f>D179</f>
        <v>50</v>
      </c>
      <c r="E178" s="30">
        <f>E179</f>
        <v>40</v>
      </c>
      <c r="F178" s="30">
        <f>F179</f>
        <v>70</v>
      </c>
    </row>
    <row r="179" spans="1:6" s="15" customFormat="1" ht="31.5">
      <c r="A179" s="21" t="s">
        <v>105</v>
      </c>
      <c r="B179" s="22" t="s">
        <v>229</v>
      </c>
      <c r="C179" s="22" t="s">
        <v>106</v>
      </c>
      <c r="D179" s="30">
        <v>50</v>
      </c>
      <c r="E179" s="30">
        <v>40</v>
      </c>
      <c r="F179" s="30">
        <v>70</v>
      </c>
    </row>
    <row r="180" spans="1:6" ht="63">
      <c r="A180" s="20" t="s">
        <v>250</v>
      </c>
      <c r="B180" s="23" t="s">
        <v>63</v>
      </c>
      <c r="C180" s="23"/>
      <c r="D180" s="30">
        <f>D181+D186+D191+D195+D197+D201+D204+D209+D211+D213+D217+D220+D225+D228+D232+D235+D237+D239+D241</f>
        <v>262692.9</v>
      </c>
      <c r="E180" s="30">
        <f>E181+E186+E191+E195+E197+E201+E204+E209+E211+E213+E217+E220+E225+E228+E232+E235+E237+E239+E241</f>
        <v>256948.99999999997</v>
      </c>
      <c r="F180" s="30">
        <f>F181+F186+F191+F195+F197+F201+F204+F209+F211+F213+F217+F220+F225+F228+F232+F235+F237+F239+F241</f>
        <v>250438.901</v>
      </c>
    </row>
    <row r="181" spans="1:6" ht="15.75">
      <c r="A181" s="20" t="s">
        <v>49</v>
      </c>
      <c r="B181" s="23" t="s">
        <v>64</v>
      </c>
      <c r="C181" s="23"/>
      <c r="D181" s="30">
        <f>D182+D183+D184+D185</f>
        <v>11762.800000000001</v>
      </c>
      <c r="E181" s="30">
        <f>E182+E183+E184+E185</f>
        <v>9905.8</v>
      </c>
      <c r="F181" s="30">
        <f>F182+F183+F184+F185</f>
        <v>9905.8</v>
      </c>
    </row>
    <row r="182" spans="1:6" ht="94.5">
      <c r="A182" s="20" t="s">
        <v>99</v>
      </c>
      <c r="B182" s="23" t="s">
        <v>64</v>
      </c>
      <c r="C182" s="23" t="s">
        <v>100</v>
      </c>
      <c r="D182" s="30">
        <v>4605.8</v>
      </c>
      <c r="E182" s="30">
        <v>4605.8</v>
      </c>
      <c r="F182" s="30">
        <v>4605.8</v>
      </c>
    </row>
    <row r="183" spans="1:6" ht="31.5">
      <c r="A183" s="20" t="s">
        <v>105</v>
      </c>
      <c r="B183" s="23" t="s">
        <v>64</v>
      </c>
      <c r="C183" s="23" t="s">
        <v>106</v>
      </c>
      <c r="D183" s="30">
        <v>4355.4</v>
      </c>
      <c r="E183" s="30">
        <v>3000</v>
      </c>
      <c r="F183" s="30">
        <v>3000</v>
      </c>
    </row>
    <row r="184" spans="1:6" ht="47.25">
      <c r="A184" s="20" t="s">
        <v>135</v>
      </c>
      <c r="B184" s="23" t="s">
        <v>64</v>
      </c>
      <c r="C184" s="23" t="s">
        <v>136</v>
      </c>
      <c r="D184" s="30">
        <v>2786.6</v>
      </c>
      <c r="E184" s="30">
        <v>2300</v>
      </c>
      <c r="F184" s="30">
        <v>2300</v>
      </c>
    </row>
    <row r="185" spans="1:6" ht="15.75">
      <c r="A185" s="21" t="s">
        <v>107</v>
      </c>
      <c r="B185" s="22" t="s">
        <v>64</v>
      </c>
      <c r="C185" s="22" t="s">
        <v>108</v>
      </c>
      <c r="D185" s="31">
        <v>15</v>
      </c>
      <c r="E185" s="31"/>
      <c r="F185" s="31"/>
    </row>
    <row r="186" spans="1:6" ht="31.5">
      <c r="A186" s="20" t="s">
        <v>54</v>
      </c>
      <c r="B186" s="23" t="s">
        <v>69</v>
      </c>
      <c r="C186" s="23"/>
      <c r="D186" s="30">
        <f>D187+D188+D189+D190</f>
        <v>54452.9</v>
      </c>
      <c r="E186" s="30">
        <f>E187+E188+E189+E190</f>
        <v>45894</v>
      </c>
      <c r="F186" s="30">
        <f>F187+F188+F189+F190</f>
        <v>49103.001</v>
      </c>
    </row>
    <row r="187" spans="1:6" ht="94.5">
      <c r="A187" s="33" t="s">
        <v>99</v>
      </c>
      <c r="B187" s="34" t="s">
        <v>69</v>
      </c>
      <c r="C187" s="34" t="s">
        <v>100</v>
      </c>
      <c r="D187" s="35">
        <v>27444</v>
      </c>
      <c r="E187" s="35">
        <v>25394</v>
      </c>
      <c r="F187" s="35">
        <v>25935.7</v>
      </c>
    </row>
    <row r="188" spans="1:6" ht="31.5">
      <c r="A188" s="20" t="s">
        <v>105</v>
      </c>
      <c r="B188" s="23" t="s">
        <v>69</v>
      </c>
      <c r="C188" s="23" t="s">
        <v>106</v>
      </c>
      <c r="D188" s="30">
        <v>14826.4</v>
      </c>
      <c r="E188" s="30">
        <v>11500</v>
      </c>
      <c r="F188" s="30">
        <v>11500</v>
      </c>
    </row>
    <row r="189" spans="1:6" ht="47.25">
      <c r="A189" s="20" t="s">
        <v>135</v>
      </c>
      <c r="B189" s="23" t="s">
        <v>69</v>
      </c>
      <c r="C189" s="23" t="s">
        <v>136</v>
      </c>
      <c r="D189" s="30">
        <v>12092.5</v>
      </c>
      <c r="E189" s="30">
        <v>9000</v>
      </c>
      <c r="F189" s="30">
        <v>11667.301</v>
      </c>
    </row>
    <row r="190" spans="1:6" ht="15.75">
      <c r="A190" s="20" t="s">
        <v>107</v>
      </c>
      <c r="B190" s="23" t="s">
        <v>69</v>
      </c>
      <c r="C190" s="23" t="s">
        <v>108</v>
      </c>
      <c r="D190" s="30">
        <v>90</v>
      </c>
      <c r="E190" s="30"/>
      <c r="F190" s="30"/>
    </row>
    <row r="191" spans="1:6" ht="15.75">
      <c r="A191" s="20" t="s">
        <v>48</v>
      </c>
      <c r="B191" s="23" t="s">
        <v>76</v>
      </c>
      <c r="C191" s="23"/>
      <c r="D191" s="30">
        <f>D192+D193+D194</f>
        <v>6816</v>
      </c>
      <c r="E191" s="30">
        <f>E192+E193+E194</f>
        <v>6200</v>
      </c>
      <c r="F191" s="30">
        <f>F192+F193+F194</f>
        <v>6816</v>
      </c>
    </row>
    <row r="192" spans="1:6" ht="94.5" hidden="1">
      <c r="A192" s="20" t="s">
        <v>99</v>
      </c>
      <c r="B192" s="23" t="s">
        <v>76</v>
      </c>
      <c r="C192" s="23" t="s">
        <v>100</v>
      </c>
      <c r="D192" s="30"/>
      <c r="E192" s="30"/>
      <c r="F192" s="30"/>
    </row>
    <row r="193" spans="1:6" ht="31.5" hidden="1">
      <c r="A193" s="20" t="s">
        <v>105</v>
      </c>
      <c r="B193" s="23" t="s">
        <v>76</v>
      </c>
      <c r="C193" s="23" t="s">
        <v>106</v>
      </c>
      <c r="D193" s="30"/>
      <c r="E193" s="30"/>
      <c r="F193" s="30"/>
    </row>
    <row r="194" spans="1:6" ht="47.25">
      <c r="A194" s="20" t="s">
        <v>135</v>
      </c>
      <c r="B194" s="23" t="s">
        <v>76</v>
      </c>
      <c r="C194" s="23" t="s">
        <v>136</v>
      </c>
      <c r="D194" s="30">
        <v>6816</v>
      </c>
      <c r="E194" s="30">
        <v>6200</v>
      </c>
      <c r="F194" s="30">
        <v>6816</v>
      </c>
    </row>
    <row r="195" spans="1:6" ht="31.5">
      <c r="A195" s="20" t="s">
        <v>79</v>
      </c>
      <c r="B195" s="23" t="s">
        <v>78</v>
      </c>
      <c r="C195" s="23"/>
      <c r="D195" s="30">
        <f>D196</f>
        <v>1822.8</v>
      </c>
      <c r="E195" s="30">
        <f>E196</f>
        <v>1400</v>
      </c>
      <c r="F195" s="30">
        <f>F196</f>
        <v>1822.8</v>
      </c>
    </row>
    <row r="196" spans="1:6" ht="47.25">
      <c r="A196" s="21" t="s">
        <v>135</v>
      </c>
      <c r="B196" s="22" t="s">
        <v>78</v>
      </c>
      <c r="C196" s="22" t="s">
        <v>136</v>
      </c>
      <c r="D196" s="31">
        <v>1822.8</v>
      </c>
      <c r="E196" s="31">
        <v>1400</v>
      </c>
      <c r="F196" s="31">
        <v>1822.8</v>
      </c>
    </row>
    <row r="197" spans="1:6" ht="94.5">
      <c r="A197" s="20" t="s">
        <v>192</v>
      </c>
      <c r="B197" s="23" t="s">
        <v>193</v>
      </c>
      <c r="C197" s="23"/>
      <c r="D197" s="30">
        <f>D198++D199+D200</f>
        <v>3396.6</v>
      </c>
      <c r="E197" s="30">
        <f>E198++E199+E200</f>
        <v>3151.6</v>
      </c>
      <c r="F197" s="30">
        <f>F198++F199+F200</f>
        <v>3309.6</v>
      </c>
    </row>
    <row r="198" spans="1:6" ht="94.5">
      <c r="A198" s="20" t="s">
        <v>99</v>
      </c>
      <c r="B198" s="23" t="s">
        <v>193</v>
      </c>
      <c r="C198" s="23" t="s">
        <v>100</v>
      </c>
      <c r="D198" s="30">
        <v>2401.6</v>
      </c>
      <c r="E198" s="30">
        <v>2401.6</v>
      </c>
      <c r="F198" s="30">
        <v>2401.6</v>
      </c>
    </row>
    <row r="199" spans="1:6" ht="31.5">
      <c r="A199" s="20" t="s">
        <v>105</v>
      </c>
      <c r="B199" s="23" t="s">
        <v>193</v>
      </c>
      <c r="C199" s="23" t="s">
        <v>106</v>
      </c>
      <c r="D199" s="30">
        <v>908</v>
      </c>
      <c r="E199" s="30">
        <v>750</v>
      </c>
      <c r="F199" s="30">
        <v>908</v>
      </c>
    </row>
    <row r="200" spans="1:6" ht="15.75">
      <c r="A200" s="21" t="s">
        <v>107</v>
      </c>
      <c r="B200" s="22" t="s">
        <v>193</v>
      </c>
      <c r="C200" s="22" t="s">
        <v>108</v>
      </c>
      <c r="D200" s="31">
        <v>87</v>
      </c>
      <c r="E200" s="31"/>
      <c r="F200" s="31"/>
    </row>
    <row r="201" spans="1:6" ht="69.75" customHeight="1">
      <c r="A201" s="20" t="s">
        <v>268</v>
      </c>
      <c r="B201" s="23" t="s">
        <v>182</v>
      </c>
      <c r="C201" s="23"/>
      <c r="D201" s="30">
        <f>D202+D203</f>
        <v>13983.5</v>
      </c>
      <c r="E201" s="30">
        <f>E202+E203</f>
        <v>13983.5</v>
      </c>
      <c r="F201" s="30">
        <f>F202+F203</f>
        <v>0</v>
      </c>
    </row>
    <row r="202" spans="1:6" ht="94.5">
      <c r="A202" s="20" t="s">
        <v>99</v>
      </c>
      <c r="B202" s="23" t="s">
        <v>182</v>
      </c>
      <c r="C202" s="23" t="s">
        <v>100</v>
      </c>
      <c r="D202" s="30">
        <v>10780.5</v>
      </c>
      <c r="E202" s="30">
        <v>10780.5</v>
      </c>
      <c r="F202" s="30"/>
    </row>
    <row r="203" spans="1:6" ht="47.25">
      <c r="A203" s="20" t="s">
        <v>135</v>
      </c>
      <c r="B203" s="23" t="s">
        <v>182</v>
      </c>
      <c r="C203" s="23" t="s">
        <v>136</v>
      </c>
      <c r="D203" s="30">
        <v>3203</v>
      </c>
      <c r="E203" s="30">
        <v>3203</v>
      </c>
      <c r="F203" s="30"/>
    </row>
    <row r="204" spans="1:6" ht="141.75">
      <c r="A204" s="43" t="s">
        <v>51</v>
      </c>
      <c r="B204" s="23" t="s">
        <v>70</v>
      </c>
      <c r="C204" s="23"/>
      <c r="D204" s="30">
        <f>D205+D206+D207+D208</f>
        <v>145510.6</v>
      </c>
      <c r="E204" s="30">
        <f>E205+E206+E207+E208</f>
        <v>150244</v>
      </c>
      <c r="F204" s="30">
        <f>F205+F206+F207+F208</f>
        <v>152841.1</v>
      </c>
    </row>
    <row r="205" spans="1:6" ht="94.5">
      <c r="A205" s="20" t="s">
        <v>99</v>
      </c>
      <c r="B205" s="23" t="s">
        <v>70</v>
      </c>
      <c r="C205" s="23" t="s">
        <v>100</v>
      </c>
      <c r="D205" s="30">
        <v>82852.6</v>
      </c>
      <c r="E205" s="30">
        <v>85752.6</v>
      </c>
      <c r="F205" s="30">
        <v>87852.6</v>
      </c>
    </row>
    <row r="206" spans="1:6" ht="31.5">
      <c r="A206" s="20" t="s">
        <v>105</v>
      </c>
      <c r="B206" s="23" t="s">
        <v>70</v>
      </c>
      <c r="C206" s="23" t="s">
        <v>106</v>
      </c>
      <c r="D206" s="30">
        <v>13660</v>
      </c>
      <c r="E206" s="30">
        <v>14260</v>
      </c>
      <c r="F206" s="30">
        <v>14800</v>
      </c>
    </row>
    <row r="207" spans="1:6" ht="47.25">
      <c r="A207" s="20" t="s">
        <v>135</v>
      </c>
      <c r="B207" s="23" t="s">
        <v>70</v>
      </c>
      <c r="C207" s="23" t="s">
        <v>136</v>
      </c>
      <c r="D207" s="30">
        <v>48768</v>
      </c>
      <c r="E207" s="30">
        <v>50001.4</v>
      </c>
      <c r="F207" s="30">
        <v>49958.5</v>
      </c>
    </row>
    <row r="208" spans="1:6" ht="15.75">
      <c r="A208" s="20" t="s">
        <v>107</v>
      </c>
      <c r="B208" s="23" t="s">
        <v>70</v>
      </c>
      <c r="C208" s="23" t="s">
        <v>108</v>
      </c>
      <c r="D208" s="30">
        <v>230</v>
      </c>
      <c r="E208" s="30">
        <v>230</v>
      </c>
      <c r="F208" s="30">
        <v>230</v>
      </c>
    </row>
    <row r="209" spans="1:6" ht="141.75">
      <c r="A209" s="43" t="s">
        <v>60</v>
      </c>
      <c r="B209" s="23" t="s">
        <v>71</v>
      </c>
      <c r="C209" s="23"/>
      <c r="D209" s="30">
        <f>D210</f>
        <v>0</v>
      </c>
      <c r="E209" s="30">
        <f>E210</f>
        <v>3.9</v>
      </c>
      <c r="F209" s="30">
        <f>F210</f>
        <v>4.1</v>
      </c>
    </row>
    <row r="210" spans="1:6" ht="31.5">
      <c r="A210" s="20" t="s">
        <v>105</v>
      </c>
      <c r="B210" s="23" t="s">
        <v>71</v>
      </c>
      <c r="C210" s="23" t="s">
        <v>106</v>
      </c>
      <c r="D210" s="30"/>
      <c r="E210" s="30">
        <v>3.9</v>
      </c>
      <c r="F210" s="30">
        <v>4.1</v>
      </c>
    </row>
    <row r="211" spans="1:6" ht="216" customHeight="1">
      <c r="A211" s="43" t="s">
        <v>269</v>
      </c>
      <c r="B211" s="23" t="s">
        <v>183</v>
      </c>
      <c r="C211" s="23"/>
      <c r="D211" s="30">
        <f>D212</f>
        <v>5.9</v>
      </c>
      <c r="E211" s="30">
        <f>E212</f>
        <v>5.8</v>
      </c>
      <c r="F211" s="30">
        <f>F212</f>
        <v>5.7</v>
      </c>
    </row>
    <row r="212" spans="1:140" s="18" customFormat="1" ht="94.5">
      <c r="A212" s="20" t="s">
        <v>99</v>
      </c>
      <c r="B212" s="23" t="s">
        <v>183</v>
      </c>
      <c r="C212" s="23" t="s">
        <v>100</v>
      </c>
      <c r="D212" s="30">
        <v>5.9</v>
      </c>
      <c r="E212" s="30">
        <v>5.8</v>
      </c>
      <c r="F212" s="30">
        <v>5.7</v>
      </c>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c r="DX212" s="17"/>
      <c r="DY212" s="17"/>
      <c r="DZ212" s="17"/>
      <c r="EA212" s="17"/>
      <c r="EB212" s="17"/>
      <c r="EC212" s="17"/>
      <c r="ED212" s="17"/>
      <c r="EE212" s="17"/>
      <c r="EF212" s="17"/>
      <c r="EG212" s="17"/>
      <c r="EH212" s="17"/>
      <c r="EI212" s="17"/>
      <c r="EJ212" s="17"/>
    </row>
    <row r="213" spans="1:140" s="18" customFormat="1" ht="126">
      <c r="A213" s="44" t="s">
        <v>270</v>
      </c>
      <c r="B213" s="23" t="s">
        <v>72</v>
      </c>
      <c r="C213" s="23"/>
      <c r="D213" s="30">
        <f>D214+D215+D216</f>
        <v>61.2</v>
      </c>
      <c r="E213" s="30">
        <f>E214+E215+E216</f>
        <v>0</v>
      </c>
      <c r="F213" s="30">
        <f>F214+F215+F216</f>
        <v>0</v>
      </c>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c r="DX213" s="17"/>
      <c r="DY213" s="17"/>
      <c r="DZ213" s="17"/>
      <c r="EA213" s="17"/>
      <c r="EB213" s="17"/>
      <c r="EC213" s="17"/>
      <c r="ED213" s="17"/>
      <c r="EE213" s="17"/>
      <c r="EF213" s="17"/>
      <c r="EG213" s="17"/>
      <c r="EH213" s="17"/>
      <c r="EI213" s="17"/>
      <c r="EJ213" s="17"/>
    </row>
    <row r="214" spans="1:140" s="18" customFormat="1" ht="31.5">
      <c r="A214" s="20" t="s">
        <v>105</v>
      </c>
      <c r="B214" s="23" t="s">
        <v>72</v>
      </c>
      <c r="C214" s="23" t="s">
        <v>106</v>
      </c>
      <c r="D214" s="30">
        <v>0.3</v>
      </c>
      <c r="E214" s="30"/>
      <c r="F214" s="30"/>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c r="DG214" s="17"/>
      <c r="DH214" s="17"/>
      <c r="DI214" s="17"/>
      <c r="DJ214" s="17"/>
      <c r="DK214" s="17"/>
      <c r="DL214" s="17"/>
      <c r="DM214" s="17"/>
      <c r="DN214" s="17"/>
      <c r="DO214" s="17"/>
      <c r="DP214" s="17"/>
      <c r="DQ214" s="17"/>
      <c r="DR214" s="17"/>
      <c r="DS214" s="17"/>
      <c r="DT214" s="17"/>
      <c r="DU214" s="17"/>
      <c r="DV214" s="17"/>
      <c r="DW214" s="17"/>
      <c r="DX214" s="17"/>
      <c r="DY214" s="17"/>
      <c r="DZ214" s="17"/>
      <c r="EA214" s="17"/>
      <c r="EB214" s="17"/>
      <c r="EC214" s="17"/>
      <c r="ED214" s="17"/>
      <c r="EE214" s="17"/>
      <c r="EF214" s="17"/>
      <c r="EG214" s="17"/>
      <c r="EH214" s="17"/>
      <c r="EI214" s="17"/>
      <c r="EJ214" s="17"/>
    </row>
    <row r="215" spans="1:140" s="18" customFormat="1" ht="31.5">
      <c r="A215" s="20" t="s">
        <v>180</v>
      </c>
      <c r="B215" s="23" t="s">
        <v>72</v>
      </c>
      <c r="C215" s="23" t="s">
        <v>181</v>
      </c>
      <c r="D215" s="30">
        <v>24.9</v>
      </c>
      <c r="E215" s="30"/>
      <c r="F215" s="30"/>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c r="DE215" s="17"/>
      <c r="DF215" s="17"/>
      <c r="DG215" s="17"/>
      <c r="DH215" s="17"/>
      <c r="DI215" s="17"/>
      <c r="DJ215" s="17"/>
      <c r="DK215" s="17"/>
      <c r="DL215" s="17"/>
      <c r="DM215" s="17"/>
      <c r="DN215" s="17"/>
      <c r="DO215" s="17"/>
      <c r="DP215" s="17"/>
      <c r="DQ215" s="17"/>
      <c r="DR215" s="17"/>
      <c r="DS215" s="17"/>
      <c r="DT215" s="17"/>
      <c r="DU215" s="17"/>
      <c r="DV215" s="17"/>
      <c r="DW215" s="17"/>
      <c r="DX215" s="17"/>
      <c r="DY215" s="17"/>
      <c r="DZ215" s="17"/>
      <c r="EA215" s="17"/>
      <c r="EB215" s="17"/>
      <c r="EC215" s="17"/>
      <c r="ED215" s="17"/>
      <c r="EE215" s="17"/>
      <c r="EF215" s="17"/>
      <c r="EG215" s="17"/>
      <c r="EH215" s="17"/>
      <c r="EI215" s="17"/>
      <c r="EJ215" s="17"/>
    </row>
    <row r="216" spans="1:6" ht="47.25">
      <c r="A216" s="20" t="s">
        <v>135</v>
      </c>
      <c r="B216" s="23" t="s">
        <v>72</v>
      </c>
      <c r="C216" s="23" t="s">
        <v>136</v>
      </c>
      <c r="D216" s="30">
        <v>36</v>
      </c>
      <c r="E216" s="30"/>
      <c r="F216" s="30"/>
    </row>
    <row r="217" spans="1:6" ht="236.25">
      <c r="A217" s="43" t="s">
        <v>261</v>
      </c>
      <c r="B217" s="23" t="s">
        <v>74</v>
      </c>
      <c r="C217" s="23"/>
      <c r="D217" s="30">
        <f>D218+D219</f>
        <v>22.5</v>
      </c>
      <c r="E217" s="30">
        <f>E218+E219</f>
        <v>67.5</v>
      </c>
      <c r="F217" s="30">
        <f>F218+F219</f>
        <v>67.8</v>
      </c>
    </row>
    <row r="218" spans="1:6" ht="31.5">
      <c r="A218" s="20" t="s">
        <v>105</v>
      </c>
      <c r="B218" s="23" t="s">
        <v>74</v>
      </c>
      <c r="C218" s="23" t="s">
        <v>106</v>
      </c>
      <c r="D218" s="30">
        <v>0.2</v>
      </c>
      <c r="E218" s="30">
        <v>0.5</v>
      </c>
      <c r="F218" s="30">
        <v>0.8</v>
      </c>
    </row>
    <row r="219" spans="1:6" ht="47.25">
      <c r="A219" s="20" t="s">
        <v>135</v>
      </c>
      <c r="B219" s="23" t="s">
        <v>74</v>
      </c>
      <c r="C219" s="23" t="s">
        <v>136</v>
      </c>
      <c r="D219" s="30">
        <v>22.3</v>
      </c>
      <c r="E219" s="30">
        <v>67</v>
      </c>
      <c r="F219" s="30">
        <v>67</v>
      </c>
    </row>
    <row r="220" spans="1:6" ht="104.25" customHeight="1">
      <c r="A220" s="44" t="s">
        <v>59</v>
      </c>
      <c r="B220" s="23" t="s">
        <v>65</v>
      </c>
      <c r="C220" s="23"/>
      <c r="D220" s="30">
        <f>D221+D222+D223+D224</f>
        <v>23288.1</v>
      </c>
      <c r="E220" s="30">
        <f>E221+E222+E223+E224</f>
        <v>24988.199999999997</v>
      </c>
      <c r="F220" s="30">
        <f>F221+F222+F223+F224</f>
        <v>25352.9</v>
      </c>
    </row>
    <row r="221" spans="1:6" ht="94.5">
      <c r="A221" s="20" t="s">
        <v>99</v>
      </c>
      <c r="B221" s="23" t="s">
        <v>65</v>
      </c>
      <c r="C221" s="23" t="s">
        <v>100</v>
      </c>
      <c r="D221" s="30">
        <v>14472</v>
      </c>
      <c r="E221" s="30">
        <v>15462</v>
      </c>
      <c r="F221" s="30">
        <v>16536.8</v>
      </c>
    </row>
    <row r="222" spans="1:6" ht="31.5">
      <c r="A222" s="20" t="s">
        <v>105</v>
      </c>
      <c r="B222" s="23" t="s">
        <v>65</v>
      </c>
      <c r="C222" s="23" t="s">
        <v>106</v>
      </c>
      <c r="D222" s="30">
        <v>1290</v>
      </c>
      <c r="E222" s="30">
        <v>1370.1</v>
      </c>
      <c r="F222" s="30">
        <v>1290</v>
      </c>
    </row>
    <row r="223" spans="1:6" ht="47.25">
      <c r="A223" s="20" t="s">
        <v>135</v>
      </c>
      <c r="B223" s="23" t="s">
        <v>65</v>
      </c>
      <c r="C223" s="23" t="s">
        <v>136</v>
      </c>
      <c r="D223" s="30">
        <v>7506.1</v>
      </c>
      <c r="E223" s="30">
        <v>8156.1</v>
      </c>
      <c r="F223" s="30">
        <v>7506.1</v>
      </c>
    </row>
    <row r="224" spans="1:6" ht="15.75">
      <c r="A224" s="20" t="s">
        <v>107</v>
      </c>
      <c r="B224" s="23" t="s">
        <v>65</v>
      </c>
      <c r="C224" s="23" t="s">
        <v>108</v>
      </c>
      <c r="D224" s="30">
        <v>20</v>
      </c>
      <c r="E224" s="30"/>
      <c r="F224" s="30">
        <v>20</v>
      </c>
    </row>
    <row r="225" spans="1:6" ht="197.25" customHeight="1">
      <c r="A225" s="43" t="s">
        <v>284</v>
      </c>
      <c r="B225" s="23" t="s">
        <v>184</v>
      </c>
      <c r="C225" s="23"/>
      <c r="D225" s="30">
        <f>SUM(D226:D227)</f>
        <v>159.3</v>
      </c>
      <c r="E225" s="30">
        <f>SUM(E226:E227)</f>
        <v>180.5</v>
      </c>
      <c r="F225" s="30">
        <f>SUM(F226:F227)</f>
        <v>196.1</v>
      </c>
    </row>
    <row r="226" spans="1:6" ht="31.5">
      <c r="A226" s="20" t="s">
        <v>105</v>
      </c>
      <c r="B226" s="23" t="s">
        <v>184</v>
      </c>
      <c r="C226" s="23" t="s">
        <v>106</v>
      </c>
      <c r="D226" s="30">
        <v>129.3</v>
      </c>
      <c r="E226" s="30">
        <v>130.5</v>
      </c>
      <c r="F226" s="30">
        <v>131.1</v>
      </c>
    </row>
    <row r="227" spans="1:6" ht="47.25">
      <c r="A227" s="20" t="s">
        <v>135</v>
      </c>
      <c r="B227" s="23" t="s">
        <v>184</v>
      </c>
      <c r="C227" s="23" t="s">
        <v>136</v>
      </c>
      <c r="D227" s="30">
        <v>30</v>
      </c>
      <c r="E227" s="30">
        <v>50</v>
      </c>
      <c r="F227" s="30">
        <v>65</v>
      </c>
    </row>
    <row r="228" spans="1:6" ht="157.5">
      <c r="A228" s="43" t="s">
        <v>271</v>
      </c>
      <c r="B228" s="23" t="s">
        <v>75</v>
      </c>
      <c r="C228" s="23"/>
      <c r="D228" s="30">
        <f>SUM(D229:D231)</f>
        <v>1166.4</v>
      </c>
      <c r="E228" s="30">
        <f>SUM(E229:E231)</f>
        <v>768.4000000000001</v>
      </c>
      <c r="F228" s="30">
        <f>SUM(F229:F231)</f>
        <v>847</v>
      </c>
    </row>
    <row r="229" spans="1:6" s="15" customFormat="1" ht="31.5">
      <c r="A229" s="20" t="s">
        <v>105</v>
      </c>
      <c r="B229" s="23" t="s">
        <v>75</v>
      </c>
      <c r="C229" s="23" t="s">
        <v>106</v>
      </c>
      <c r="D229" s="30">
        <v>5.8</v>
      </c>
      <c r="E229" s="30">
        <v>5.8</v>
      </c>
      <c r="F229" s="30">
        <v>5.8</v>
      </c>
    </row>
    <row r="230" spans="1:6" s="15" customFormat="1" ht="31.5">
      <c r="A230" s="20" t="s">
        <v>180</v>
      </c>
      <c r="B230" s="23" t="s">
        <v>75</v>
      </c>
      <c r="C230" s="23" t="s">
        <v>181</v>
      </c>
      <c r="D230" s="30">
        <v>680</v>
      </c>
      <c r="E230" s="30">
        <v>412.6</v>
      </c>
      <c r="F230" s="30">
        <v>491.2</v>
      </c>
    </row>
    <row r="231" spans="1:6" s="15" customFormat="1" ht="47.25">
      <c r="A231" s="20" t="s">
        <v>135</v>
      </c>
      <c r="B231" s="23" t="s">
        <v>75</v>
      </c>
      <c r="C231" s="23" t="s">
        <v>136</v>
      </c>
      <c r="D231" s="30">
        <v>480.6</v>
      </c>
      <c r="E231" s="30">
        <v>350</v>
      </c>
      <c r="F231" s="30">
        <v>350</v>
      </c>
    </row>
    <row r="232" spans="1:6" s="15" customFormat="1" ht="105" customHeight="1">
      <c r="A232" s="47" t="s">
        <v>272</v>
      </c>
      <c r="B232" s="23" t="s">
        <v>230</v>
      </c>
      <c r="C232" s="23"/>
      <c r="D232" s="30">
        <f>D233+D234</f>
        <v>134.29999999999998</v>
      </c>
      <c r="E232" s="30">
        <f>E233+E234</f>
        <v>105.8</v>
      </c>
      <c r="F232" s="30">
        <f>F233+F234</f>
        <v>87</v>
      </c>
    </row>
    <row r="233" spans="1:6" s="15" customFormat="1" ht="31.5">
      <c r="A233" s="20" t="s">
        <v>105</v>
      </c>
      <c r="B233" s="23" t="s">
        <v>230</v>
      </c>
      <c r="C233" s="23" t="s">
        <v>106</v>
      </c>
      <c r="D233" s="30">
        <v>0.7</v>
      </c>
      <c r="E233" s="30">
        <v>0.7</v>
      </c>
      <c r="F233" s="30">
        <v>0.7</v>
      </c>
    </row>
    <row r="234" spans="1:6" s="15" customFormat="1" ht="31.5">
      <c r="A234" s="20" t="s">
        <v>180</v>
      </c>
      <c r="B234" s="23" t="s">
        <v>230</v>
      </c>
      <c r="C234" s="23" t="s">
        <v>181</v>
      </c>
      <c r="D234" s="30">
        <v>133.6</v>
      </c>
      <c r="E234" s="30">
        <v>105.1</v>
      </c>
      <c r="F234" s="30">
        <v>86.3</v>
      </c>
    </row>
    <row r="235" spans="1:6" s="15" customFormat="1" ht="31.5">
      <c r="A235" s="44" t="s">
        <v>56</v>
      </c>
      <c r="B235" s="23" t="s">
        <v>57</v>
      </c>
      <c r="C235" s="23"/>
      <c r="D235" s="30">
        <f>D236</f>
        <v>35</v>
      </c>
      <c r="E235" s="30">
        <f>E236</f>
        <v>20</v>
      </c>
      <c r="F235" s="30">
        <f>F236</f>
        <v>35</v>
      </c>
    </row>
    <row r="236" spans="1:6" ht="47.25">
      <c r="A236" s="21" t="s">
        <v>135</v>
      </c>
      <c r="B236" s="22" t="s">
        <v>57</v>
      </c>
      <c r="C236" s="22" t="s">
        <v>136</v>
      </c>
      <c r="D236" s="31">
        <v>35</v>
      </c>
      <c r="E236" s="31">
        <v>20</v>
      </c>
      <c r="F236" s="31">
        <v>35</v>
      </c>
    </row>
    <row r="237" spans="1:6" ht="31.5">
      <c r="A237" s="44" t="s">
        <v>187</v>
      </c>
      <c r="B237" s="23" t="s">
        <v>188</v>
      </c>
      <c r="C237" s="23"/>
      <c r="D237" s="30">
        <f>D238</f>
        <v>30</v>
      </c>
      <c r="E237" s="30">
        <f>E238</f>
        <v>20</v>
      </c>
      <c r="F237" s="30">
        <f>F238</f>
        <v>30</v>
      </c>
    </row>
    <row r="238" spans="1:6" ht="47.25">
      <c r="A238" s="21" t="s">
        <v>135</v>
      </c>
      <c r="B238" s="22" t="s">
        <v>188</v>
      </c>
      <c r="C238" s="22" t="s">
        <v>136</v>
      </c>
      <c r="D238" s="31">
        <v>30</v>
      </c>
      <c r="E238" s="31">
        <v>20</v>
      </c>
      <c r="F238" s="31">
        <v>30</v>
      </c>
    </row>
    <row r="239" spans="1:6" ht="31.5">
      <c r="A239" s="20" t="s">
        <v>58</v>
      </c>
      <c r="B239" s="23" t="s">
        <v>73</v>
      </c>
      <c r="C239" s="23"/>
      <c r="D239" s="30">
        <f>D240</f>
        <v>15</v>
      </c>
      <c r="E239" s="30">
        <f>E240</f>
        <v>10</v>
      </c>
      <c r="F239" s="30">
        <f>F240</f>
        <v>15</v>
      </c>
    </row>
    <row r="240" spans="1:6" ht="47.25">
      <c r="A240" s="21" t="s">
        <v>135</v>
      </c>
      <c r="B240" s="22" t="s">
        <v>73</v>
      </c>
      <c r="C240" s="22" t="s">
        <v>136</v>
      </c>
      <c r="D240" s="31">
        <v>15</v>
      </c>
      <c r="E240" s="31">
        <v>10</v>
      </c>
      <c r="F240" s="31">
        <v>15</v>
      </c>
    </row>
    <row r="241" spans="1:6" ht="15.75">
      <c r="A241" s="20" t="s">
        <v>231</v>
      </c>
      <c r="B241" s="23" t="s">
        <v>232</v>
      </c>
      <c r="C241" s="23"/>
      <c r="D241" s="30">
        <f>D242</f>
        <v>30</v>
      </c>
      <c r="E241" s="30">
        <f>E242</f>
        <v>0</v>
      </c>
      <c r="F241" s="30">
        <f>F242</f>
        <v>0</v>
      </c>
    </row>
    <row r="242" spans="1:6" ht="47.25">
      <c r="A242" s="20" t="s">
        <v>135</v>
      </c>
      <c r="B242" s="23" t="s">
        <v>232</v>
      </c>
      <c r="C242" s="23" t="s">
        <v>136</v>
      </c>
      <c r="D242" s="30">
        <v>30</v>
      </c>
      <c r="E242" s="30"/>
      <c r="F242" s="30"/>
    </row>
    <row r="243" spans="1:6" ht="63">
      <c r="A243" s="41" t="s">
        <v>204</v>
      </c>
      <c r="B243" s="23" t="s">
        <v>205</v>
      </c>
      <c r="C243" s="23"/>
      <c r="D243" s="30">
        <f>D244+D246</f>
        <v>22134.2</v>
      </c>
      <c r="E243" s="30">
        <f>E244+E246</f>
        <v>25850</v>
      </c>
      <c r="F243" s="30">
        <f>F244+F246</f>
        <v>0</v>
      </c>
    </row>
    <row r="244" spans="1:6" ht="169.5" customHeight="1">
      <c r="A244" s="47" t="s">
        <v>285</v>
      </c>
      <c r="B244" s="23" t="s">
        <v>233</v>
      </c>
      <c r="C244" s="23"/>
      <c r="D244" s="30">
        <f>D245</f>
        <v>34.2</v>
      </c>
      <c r="E244" s="30">
        <f>E245</f>
        <v>0</v>
      </c>
      <c r="F244" s="30">
        <f>F245</f>
        <v>0</v>
      </c>
    </row>
    <row r="245" spans="1:6" ht="47.25">
      <c r="A245" s="21" t="s">
        <v>135</v>
      </c>
      <c r="B245" s="22" t="s">
        <v>233</v>
      </c>
      <c r="C245" s="22" t="s">
        <v>136</v>
      </c>
      <c r="D245" s="31">
        <v>34.2</v>
      </c>
      <c r="E245" s="31"/>
      <c r="F245" s="31"/>
    </row>
    <row r="246" spans="1:6" ht="63">
      <c r="A246" s="44" t="s">
        <v>273</v>
      </c>
      <c r="B246" s="23" t="s">
        <v>206</v>
      </c>
      <c r="C246" s="23"/>
      <c r="D246" s="30">
        <f>D247</f>
        <v>22100</v>
      </c>
      <c r="E246" s="30">
        <f>E247</f>
        <v>25850</v>
      </c>
      <c r="F246" s="30">
        <f>F247</f>
        <v>0</v>
      </c>
    </row>
    <row r="247" spans="1:6" ht="31.5">
      <c r="A247" s="21" t="s">
        <v>105</v>
      </c>
      <c r="B247" s="22" t="s">
        <v>206</v>
      </c>
      <c r="C247" s="22" t="s">
        <v>106</v>
      </c>
      <c r="D247" s="30">
        <v>22100</v>
      </c>
      <c r="E247" s="30">
        <v>25850</v>
      </c>
      <c r="F247" s="30"/>
    </row>
    <row r="248" spans="1:6" ht="15.75">
      <c r="A248" s="28" t="s">
        <v>89</v>
      </c>
      <c r="B248" s="29" t="s">
        <v>90</v>
      </c>
      <c r="C248" s="29"/>
      <c r="D248" s="42">
        <f>D11+D87+D93+D96+D99+D103+D105+D119+D126+D129+D132+D141+D180+D243+D90</f>
        <v>481131.49883</v>
      </c>
      <c r="E248" s="42">
        <f>E11+E87+E93+E96+E99+E103+E105+E119+E126+E129+E132+E141+E180+E243+E90</f>
        <v>417709.42357999994</v>
      </c>
      <c r="F248" s="42">
        <f>F11+F87+F93+F96+F99+F103+F105+F119+F126+F129+F132+F141+F180+F243+F90</f>
        <v>398187.10506999993</v>
      </c>
    </row>
  </sheetData>
  <sheetProtection selectLockedCells="1" selectUnlockedCells="1"/>
  <mergeCells count="3">
    <mergeCell ref="A6:E6"/>
    <mergeCell ref="A7:F7"/>
    <mergeCell ref="A8:F8"/>
  </mergeCells>
  <printOptions/>
  <pageMargins left="0.7086614173228347" right="0.1968503937007874" top="0.5905511811023623" bottom="0.5905511811023623" header="0.5118110236220472" footer="0.5118110236220472"/>
  <pageSetup fitToHeight="0" fitToWidth="1" horizontalDpi="300" verticalDpi="300" orientation="portrait" paperSize="9" scale="76" r:id="rId1"/>
</worksheet>
</file>

<file path=xl/worksheets/sheet2.xml><?xml version="1.0" encoding="utf-8"?>
<worksheet xmlns="http://schemas.openxmlformats.org/spreadsheetml/2006/main" xmlns:r="http://schemas.openxmlformats.org/officeDocument/2006/relationships">
  <dimension ref="A1:B48"/>
  <sheetViews>
    <sheetView zoomScale="110" zoomScaleNormal="110" zoomScalePageLayoutView="0" workbookViewId="0" topLeftCell="A20">
      <selection activeCell="B45" sqref="B45"/>
    </sheetView>
  </sheetViews>
  <sheetFormatPr defaultColWidth="8.7109375" defaultRowHeight="12.75"/>
  <cols>
    <col min="1" max="1" width="18.28125" style="2" customWidth="1"/>
    <col min="2" max="2" width="17.7109375" style="1" customWidth="1"/>
    <col min="3" max="16384" width="8.7109375" style="1" customWidth="1"/>
  </cols>
  <sheetData>
    <row r="1" spans="1:2" ht="15">
      <c r="A1" s="2" t="s">
        <v>2</v>
      </c>
      <c r="B1" s="1" t="e">
        <f>SUM(B2:B7)</f>
        <v>#REF!</v>
      </c>
    </row>
    <row r="2" spans="1:2" ht="15">
      <c r="A2" s="2" t="s">
        <v>3</v>
      </c>
      <c r="B2" s="1" t="e">
        <f>Лист1!#REF!</f>
        <v>#REF!</v>
      </c>
    </row>
    <row r="3" spans="1:2" ht="15">
      <c r="A3" s="2" t="s">
        <v>4</v>
      </c>
      <c r="B3" s="1" t="e">
        <f>Лист1!#REF!+Лист1!#REF!</f>
        <v>#REF!</v>
      </c>
    </row>
    <row r="4" spans="1:2" ht="15">
      <c r="A4" s="2" t="s">
        <v>5</v>
      </c>
      <c r="B4" s="1" t="e">
        <f>Лист1!#REF!</f>
        <v>#REF!</v>
      </c>
    </row>
    <row r="5" ht="15">
      <c r="A5" s="2" t="s">
        <v>6</v>
      </c>
    </row>
    <row r="6" spans="1:2" ht="15">
      <c r="A6" s="2" t="s">
        <v>7</v>
      </c>
      <c r="B6" s="1">
        <f>Лист1!D27</f>
        <v>200</v>
      </c>
    </row>
    <row r="7" spans="1:2" ht="15">
      <c r="A7" s="2" t="s">
        <v>8</v>
      </c>
      <c r="B7" s="1" t="e">
        <f>Лист1!#REF!+Лист1!#REF!+Лист1!#REF!+Лист1!#REF!</f>
        <v>#REF!</v>
      </c>
    </row>
    <row r="8" spans="1:2" ht="15">
      <c r="A8" s="2" t="s">
        <v>9</v>
      </c>
      <c r="B8" s="1">
        <f>SUM(B9)</f>
        <v>0</v>
      </c>
    </row>
    <row r="9" ht="15">
      <c r="A9" s="2" t="s">
        <v>10</v>
      </c>
    </row>
    <row r="10" spans="1:2" ht="15">
      <c r="A10" s="2" t="s">
        <v>11</v>
      </c>
      <c r="B10" s="1" t="e">
        <f>SUM(B11:B14)</f>
        <v>#REF!</v>
      </c>
    </row>
    <row r="11" ht="15">
      <c r="A11" s="2" t="s">
        <v>12</v>
      </c>
    </row>
    <row r="12" spans="1:2" ht="15">
      <c r="A12" s="2" t="s">
        <v>13</v>
      </c>
      <c r="B12" s="1" t="e">
        <f>Лист1!#REF!</f>
        <v>#REF!</v>
      </c>
    </row>
    <row r="13" spans="1:2" ht="15">
      <c r="A13" s="2" t="s">
        <v>14</v>
      </c>
      <c r="B13" s="1">
        <f>Лист1!D84</f>
        <v>238.67272</v>
      </c>
    </row>
    <row r="14" ht="15">
      <c r="A14" s="2" t="s">
        <v>15</v>
      </c>
    </row>
    <row r="15" spans="1:2" ht="15">
      <c r="A15" s="2" t="s">
        <v>16</v>
      </c>
      <c r="B15" s="1" t="e">
        <f>SUM(B16:B20)</f>
        <v>#REF!</v>
      </c>
    </row>
    <row r="16" spans="1:2" ht="15">
      <c r="A16" s="2" t="s">
        <v>17</v>
      </c>
      <c r="B16" s="1" t="e">
        <f>Лист1!#REF!</f>
        <v>#REF!</v>
      </c>
    </row>
    <row r="17" spans="1:2" ht="15">
      <c r="A17" s="2" t="s">
        <v>53</v>
      </c>
      <c r="B17" s="1" t="e">
        <f>Лист1!#REF!</f>
        <v>#REF!</v>
      </c>
    </row>
    <row r="18" ht="15">
      <c r="A18" s="2" t="s">
        <v>18</v>
      </c>
    </row>
    <row r="19" spans="1:2" ht="15">
      <c r="A19" s="2" t="s">
        <v>19</v>
      </c>
      <c r="B19" s="1" t="e">
        <f>Лист1!#REF!+Лист1!#REF!</f>
        <v>#REF!</v>
      </c>
    </row>
    <row r="20" ht="15">
      <c r="A20" s="2" t="s">
        <v>20</v>
      </c>
    </row>
    <row r="21" spans="1:2" ht="15">
      <c r="A21" s="2" t="s">
        <v>21</v>
      </c>
      <c r="B21" s="1" t="e">
        <f>SUM(B22:B25)</f>
        <v>#REF!</v>
      </c>
    </row>
    <row r="22" spans="1:2" ht="15">
      <c r="A22" s="2" t="s">
        <v>22</v>
      </c>
      <c r="B22" s="1" t="e">
        <f>Лист1!#REF!</f>
        <v>#REF!</v>
      </c>
    </row>
    <row r="23" ht="15">
      <c r="A23" s="2" t="s">
        <v>23</v>
      </c>
    </row>
    <row r="24" spans="1:2" ht="15">
      <c r="A24" s="2" t="s">
        <v>24</v>
      </c>
      <c r="B24" s="1" t="e">
        <f>Лист1!#REF!</f>
        <v>#REF!</v>
      </c>
    </row>
    <row r="25" spans="1:2" ht="15">
      <c r="A25" s="2" t="s">
        <v>25</v>
      </c>
      <c r="B25" s="1" t="e">
        <f>Лист1!#REF!</f>
        <v>#REF!</v>
      </c>
    </row>
    <row r="26" spans="1:2" ht="15">
      <c r="A26" s="2" t="s">
        <v>26</v>
      </c>
      <c r="B26" s="1" t="e">
        <f>SUM(B27:B30)</f>
        <v>#REF!</v>
      </c>
    </row>
    <row r="27" spans="1:2" ht="15">
      <c r="A27" s="2" t="s">
        <v>27</v>
      </c>
      <c r="B27" s="1" t="e">
        <f>Лист1!#REF!</f>
        <v>#REF!</v>
      </c>
    </row>
    <row r="28" spans="1:2" ht="15">
      <c r="A28" s="2" t="s">
        <v>28</v>
      </c>
      <c r="B28" s="1" t="e">
        <f>Лист1!#REF!+Лист1!#REF!</f>
        <v>#REF!</v>
      </c>
    </row>
    <row r="29" spans="1:2" ht="15">
      <c r="A29" s="2" t="s">
        <v>29</v>
      </c>
      <c r="B29" s="1" t="e">
        <f>Лист1!#REF!+Лист1!#REF!</f>
        <v>#REF!</v>
      </c>
    </row>
    <row r="30" spans="1:2" ht="15">
      <c r="A30" s="2" t="s">
        <v>30</v>
      </c>
      <c r="B30" s="1" t="e">
        <f>Лист1!#REF!</f>
        <v>#REF!</v>
      </c>
    </row>
    <row r="31" spans="1:2" ht="15">
      <c r="A31" s="2" t="s">
        <v>31</v>
      </c>
      <c r="B31" s="1" t="e">
        <f>SUM(B32:B33)</f>
        <v>#REF!</v>
      </c>
    </row>
    <row r="32" spans="1:2" ht="15">
      <c r="A32" s="2" t="s">
        <v>32</v>
      </c>
      <c r="B32" s="1" t="e">
        <f>Лист1!#REF!</f>
        <v>#REF!</v>
      </c>
    </row>
    <row r="33" spans="1:2" ht="15">
      <c r="A33" s="2" t="s">
        <v>33</v>
      </c>
      <c r="B33" s="1" t="e">
        <f>Лист1!#REF!</f>
        <v>#REF!</v>
      </c>
    </row>
    <row r="34" spans="1:2" ht="15">
      <c r="A34" s="2" t="s">
        <v>34</v>
      </c>
      <c r="B34" s="1" t="e">
        <f>SUM(B35:B39)</f>
        <v>#REF!</v>
      </c>
    </row>
    <row r="35" spans="1:2" ht="15">
      <c r="A35" s="2" t="s">
        <v>35</v>
      </c>
      <c r="B35" s="1" t="e">
        <f>Лист1!#REF!</f>
        <v>#REF!</v>
      </c>
    </row>
    <row r="36" ht="15">
      <c r="A36" s="2" t="s">
        <v>36</v>
      </c>
    </row>
    <row r="37" spans="1:2" ht="15">
      <c r="A37" s="2" t="s">
        <v>37</v>
      </c>
      <c r="B37" s="1" t="e">
        <f>Лист1!#REF!+Лист1!#REF!+Лист1!#REF!</f>
        <v>#REF!</v>
      </c>
    </row>
    <row r="38" spans="1:2" ht="15">
      <c r="A38" s="2" t="s">
        <v>38</v>
      </c>
      <c r="B38" s="1" t="e">
        <f>Лист1!#REF!</f>
        <v>#REF!</v>
      </c>
    </row>
    <row r="39" ht="15">
      <c r="A39" s="2" t="s">
        <v>52</v>
      </c>
    </row>
    <row r="40" spans="1:2" ht="15">
      <c r="A40" s="2" t="s">
        <v>39</v>
      </c>
      <c r="B40" s="1" t="e">
        <f>SUM(B41:B42)</f>
        <v>#REF!</v>
      </c>
    </row>
    <row r="41" spans="1:2" ht="15">
      <c r="A41" s="2" t="s">
        <v>40</v>
      </c>
      <c r="B41" s="1" t="e">
        <f>Лист1!#REF!</f>
        <v>#REF!</v>
      </c>
    </row>
    <row r="42" spans="1:2" ht="15">
      <c r="A42" s="2" t="s">
        <v>41</v>
      </c>
      <c r="B42" s="1" t="e">
        <f>Лист1!#REF!</f>
        <v>#REF!</v>
      </c>
    </row>
    <row r="43" spans="1:2" ht="15">
      <c r="A43" s="2" t="s">
        <v>42</v>
      </c>
      <c r="B43" s="1" t="e">
        <f>SUM(B44:B45)</f>
        <v>#REF!</v>
      </c>
    </row>
    <row r="44" spans="1:2" ht="15">
      <c r="A44" s="2" t="s">
        <v>43</v>
      </c>
      <c r="B44" s="1" t="e">
        <f>Лист1!#REF!</f>
        <v>#REF!</v>
      </c>
    </row>
    <row r="45" ht="15">
      <c r="A45" s="2" t="s">
        <v>44</v>
      </c>
    </row>
    <row r="46" spans="1:2" ht="15">
      <c r="A46" s="3" t="s">
        <v>45</v>
      </c>
      <c r="B46" s="4" t="e">
        <f>SUM(B1,B8,B10,B15,B21,B26,B31,B34,B40,B43)</f>
        <v>#REF!</v>
      </c>
    </row>
    <row r="47" ht="15">
      <c r="B47" s="4" t="e">
        <f>Лист1!#REF!</f>
        <v>#REF!</v>
      </c>
    </row>
    <row r="48" ht="15">
      <c r="B48" s="1" t="e">
        <f>B46-B47</f>
        <v>#REF!</v>
      </c>
    </row>
  </sheetData>
  <sheetProtection selectLockedCells="1" selectUnlockedCells="1"/>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2021-11-09T05:08:51Z</cp:lastPrinted>
  <dcterms:created xsi:type="dcterms:W3CDTF">2014-10-31T06:32:55Z</dcterms:created>
  <dcterms:modified xsi:type="dcterms:W3CDTF">2021-12-23T06:50:43Z</dcterms:modified>
  <cp:category/>
  <cp:version/>
  <cp:contentType/>
  <cp:contentStatus/>
</cp:coreProperties>
</file>